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8_{54FC7429-6E57-4AA6-8E7A-BCD3B8457D3D}" xr6:coauthVersionLast="47" xr6:coauthVersionMax="47" xr10:uidLastSave="{00000000-0000-0000-0000-000000000000}"/>
  <bookViews>
    <workbookView xWindow="-120" yWindow="-120" windowWidth="29040" windowHeight="15720" tabRatio="907" activeTab="1" xr2:uid="{00000000-000D-0000-FFFF-FFFF00000000}"/>
  </bookViews>
  <sheets>
    <sheet name="Preambula" sheetId="20" r:id="rId1"/>
    <sheet name="1. Ulica kralja Tomislava" sheetId="18" r:id="rId2"/>
    <sheet name="2. Staza Centar" sheetId="23" r:id="rId3"/>
    <sheet name="3. Ulica Franje Markovića" sheetId="21" r:id="rId4"/>
    <sheet name="REKAPITULACIJA" sheetId="22" r:id="rId5"/>
  </sheets>
  <definedNames>
    <definedName name="_xlnm.Print_Area" localSheetId="1">'1. Ulica kralja Tomislava'!$A$1:$F$194</definedName>
    <definedName name="_xlnm.Print_Area" localSheetId="2">'2. Staza Centar'!$A$1:$F$228</definedName>
    <definedName name="_xlnm.Print_Area" localSheetId="3">'3. Ulica Franje Markovića'!$A$1:$F$242</definedName>
    <definedName name="_xlnm.Print_Area" localSheetId="0">Preambula!$A$1:$F$23</definedName>
    <definedName name="_xlnm.Print_Area" localSheetId="4">REKAPITULACIJA!$A$1:$F$18</definedName>
    <definedName name="_xlnm.Print_Titles" localSheetId="1">'1. Ulica kralja Tomislava'!$1:$1</definedName>
    <definedName name="_xlnm.Print_Titles" localSheetId="2">'2. Staza Centar'!$1:$1</definedName>
    <definedName name="_xlnm.Print_Titles" localSheetId="3">'3. Ulica Franje Markovića'!$1:$1</definedName>
    <definedName name="_xlnm.Print_Titles" localSheetId="0">Preambula!$1:$1</definedName>
    <definedName name="_xlnm.Print_Titles" localSheetId="4">REKAPITULACIJA!#REF!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62" i="18" l="1"/>
  <c r="B214" i="23"/>
  <c r="A214" i="23"/>
  <c r="B210" i="23"/>
  <c r="B208" i="23"/>
  <c r="F196" i="23"/>
  <c r="F195" i="23"/>
  <c r="F194" i="23"/>
  <c r="F197" i="23" s="1"/>
  <c r="F214" i="23" s="1"/>
  <c r="D187" i="23"/>
  <c r="F187" i="23" s="1"/>
  <c r="F185" i="23"/>
  <c r="D185" i="23"/>
  <c r="D183" i="23"/>
  <c r="F183" i="23" s="1"/>
  <c r="F181" i="23"/>
  <c r="D181" i="23"/>
  <c r="D179" i="23"/>
  <c r="F179" i="23" s="1"/>
  <c r="F177" i="23"/>
  <c r="D177" i="23"/>
  <c r="D175" i="23"/>
  <c r="F175" i="23" s="1"/>
  <c r="F173" i="23"/>
  <c r="F171" i="23"/>
  <c r="F169" i="23"/>
  <c r="F167" i="23"/>
  <c r="F165" i="23"/>
  <c r="D165" i="23"/>
  <c r="D163" i="23"/>
  <c r="F163" i="23" s="1"/>
  <c r="F161" i="23"/>
  <c r="D161" i="23"/>
  <c r="F159" i="23"/>
  <c r="F157" i="23"/>
  <c r="D157" i="23"/>
  <c r="D155" i="23"/>
  <c r="F155" i="23" s="1"/>
  <c r="F153" i="23"/>
  <c r="D153" i="23"/>
  <c r="D151" i="23"/>
  <c r="F151" i="23" s="1"/>
  <c r="F149" i="23"/>
  <c r="D149" i="23"/>
  <c r="D147" i="23"/>
  <c r="F147" i="23" s="1"/>
  <c r="F145" i="23"/>
  <c r="F144" i="23"/>
  <c r="F143" i="23"/>
  <c r="F135" i="23"/>
  <c r="D135" i="23"/>
  <c r="D133" i="23"/>
  <c r="F133" i="23" s="1"/>
  <c r="F131" i="23"/>
  <c r="D131" i="23"/>
  <c r="D129" i="23"/>
  <c r="F129" i="23" s="1"/>
  <c r="F127" i="23"/>
  <c r="D127" i="23"/>
  <c r="D125" i="23"/>
  <c r="F125" i="23" s="1"/>
  <c r="F123" i="23"/>
  <c r="D123" i="23"/>
  <c r="D121" i="23"/>
  <c r="F121" i="23" s="1"/>
  <c r="F114" i="23"/>
  <c r="F112" i="23"/>
  <c r="D109" i="23"/>
  <c r="F109" i="23" s="1"/>
  <c r="D107" i="23"/>
  <c r="F107" i="23" s="1"/>
  <c r="D105" i="23"/>
  <c r="F105" i="23" s="1"/>
  <c r="F103" i="23"/>
  <c r="F101" i="23"/>
  <c r="F99" i="23"/>
  <c r="F97" i="23"/>
  <c r="F95" i="23"/>
  <c r="D95" i="23"/>
  <c r="F88" i="23"/>
  <c r="F86" i="23"/>
  <c r="F84" i="23"/>
  <c r="D82" i="23"/>
  <c r="F82" i="23" s="1"/>
  <c r="F80" i="23"/>
  <c r="D78" i="23"/>
  <c r="F78" i="23" s="1"/>
  <c r="F89" i="23" s="1"/>
  <c r="F206" i="23" s="1"/>
  <c r="F71" i="23"/>
  <c r="D71" i="23"/>
  <c r="D69" i="23"/>
  <c r="F69" i="23" s="1"/>
  <c r="F67" i="23"/>
  <c r="D67" i="23"/>
  <c r="F65" i="23"/>
  <c r="F63" i="23"/>
  <c r="D63" i="23"/>
  <c r="F61" i="23"/>
  <c r="F59" i="23"/>
  <c r="F57" i="23"/>
  <c r="D57" i="23"/>
  <c r="D55" i="23"/>
  <c r="F55" i="23" s="1"/>
  <c r="F53" i="23"/>
  <c r="D53" i="23"/>
  <c r="D51" i="23"/>
  <c r="F51" i="23" s="1"/>
  <c r="F49" i="23"/>
  <c r="D49" i="23"/>
  <c r="D47" i="23"/>
  <c r="F47" i="23" s="1"/>
  <c r="F46" i="23"/>
  <c r="D46" i="23"/>
  <c r="D44" i="23"/>
  <c r="F44" i="23" s="1"/>
  <c r="F42" i="23"/>
  <c r="D42" i="23"/>
  <c r="D41" i="23"/>
  <c r="F41" i="23" s="1"/>
  <c r="F40" i="23"/>
  <c r="D40" i="23"/>
  <c r="D39" i="23"/>
  <c r="F39" i="23" s="1"/>
  <c r="F37" i="23"/>
  <c r="D37" i="23"/>
  <c r="D36" i="23"/>
  <c r="F36" i="23" s="1"/>
  <c r="F35" i="23"/>
  <c r="D35" i="23"/>
  <c r="D34" i="23"/>
  <c r="F34" i="23" s="1"/>
  <c r="F32" i="23"/>
  <c r="D32" i="23"/>
  <c r="D30" i="23"/>
  <c r="F30" i="23" s="1"/>
  <c r="F28" i="23"/>
  <c r="D26" i="23"/>
  <c r="F26" i="23" s="1"/>
  <c r="F24" i="23"/>
  <c r="F21" i="23"/>
  <c r="D19" i="23"/>
  <c r="F19" i="23" s="1"/>
  <c r="F17" i="23"/>
  <c r="F15" i="23"/>
  <c r="D15" i="23"/>
  <c r="D13" i="23"/>
  <c r="F13" i="23" s="1"/>
  <c r="F11" i="23"/>
  <c r="D11" i="23"/>
  <c r="D9" i="23"/>
  <c r="F9" i="23" s="1"/>
  <c r="F7" i="23"/>
  <c r="D5" i="23"/>
  <c r="D6" i="23" s="1"/>
  <c r="F6" i="23" s="1"/>
  <c r="F115" i="23" l="1"/>
  <c r="F208" i="23" s="1"/>
  <c r="F188" i="23"/>
  <c r="F212" i="23" s="1"/>
  <c r="F136" i="23"/>
  <c r="F210" i="23" s="1"/>
  <c r="F5" i="23"/>
  <c r="F72" i="23" s="1"/>
  <c r="F204" i="23" s="1"/>
  <c r="F216" i="23" l="1"/>
  <c r="F6" i="22" s="1"/>
  <c r="F218" i="23" l="1"/>
  <c r="F220" i="23" s="1"/>
  <c r="B232" i="21" l="1"/>
  <c r="B228" i="21"/>
  <c r="B226" i="21"/>
  <c r="B224" i="21"/>
  <c r="B222" i="21"/>
  <c r="B220" i="21"/>
  <c r="F212" i="21"/>
  <c r="F211" i="21"/>
  <c r="F210" i="21"/>
  <c r="F203" i="21"/>
  <c r="F201" i="21"/>
  <c r="F199" i="21"/>
  <c r="F197" i="21"/>
  <c r="F195" i="21"/>
  <c r="F193" i="21"/>
  <c r="F191" i="21"/>
  <c r="F189" i="21"/>
  <c r="F187" i="21"/>
  <c r="F185" i="21"/>
  <c r="F183" i="21"/>
  <c r="F181" i="21"/>
  <c r="F204" i="21" s="1"/>
  <c r="F230" i="21" s="1"/>
  <c r="F174" i="21"/>
  <c r="F172" i="21"/>
  <c r="F170" i="21"/>
  <c r="F168" i="21"/>
  <c r="F166" i="21"/>
  <c r="F164" i="21"/>
  <c r="F162" i="21"/>
  <c r="F160" i="21"/>
  <c r="F158" i="21"/>
  <c r="F156" i="21"/>
  <c r="F154" i="21"/>
  <c r="F152" i="21"/>
  <c r="F150" i="21"/>
  <c r="F148" i="21"/>
  <c r="F146" i="21"/>
  <c r="F144" i="21"/>
  <c r="F142" i="21"/>
  <c r="F140" i="21"/>
  <c r="F138" i="21"/>
  <c r="F131" i="21"/>
  <c r="F129" i="21"/>
  <c r="F127" i="21"/>
  <c r="F125" i="21"/>
  <c r="F123" i="21"/>
  <c r="F121" i="21"/>
  <c r="F114" i="21"/>
  <c r="F112" i="21"/>
  <c r="F110" i="21"/>
  <c r="F108" i="21"/>
  <c r="F106" i="21"/>
  <c r="F104" i="21"/>
  <c r="F102" i="21"/>
  <c r="F100" i="21"/>
  <c r="F98" i="21"/>
  <c r="F96" i="21"/>
  <c r="F89" i="21"/>
  <c r="F87" i="21"/>
  <c r="F85" i="21"/>
  <c r="F83" i="21"/>
  <c r="F81" i="21"/>
  <c r="F79" i="21"/>
  <c r="F72" i="21"/>
  <c r="F71" i="21"/>
  <c r="F69" i="21"/>
  <c r="F67" i="21"/>
  <c r="F65" i="21"/>
  <c r="F64" i="21"/>
  <c r="F62" i="21"/>
  <c r="F60" i="21"/>
  <c r="F58" i="21"/>
  <c r="F56" i="21"/>
  <c r="F54" i="21"/>
  <c r="F52" i="21"/>
  <c r="F50" i="21"/>
  <c r="F48" i="21"/>
  <c r="F46" i="21"/>
  <c r="F44" i="21"/>
  <c r="F42" i="21"/>
  <c r="F40" i="21"/>
  <c r="F38" i="21"/>
  <c r="F37" i="21"/>
  <c r="F35" i="21"/>
  <c r="F34" i="21"/>
  <c r="F33" i="21"/>
  <c r="F32" i="21"/>
  <c r="F30" i="21"/>
  <c r="F29" i="21"/>
  <c r="F28" i="21"/>
  <c r="F27" i="21"/>
  <c r="F25" i="21"/>
  <c r="F23" i="21"/>
  <c r="F21" i="21"/>
  <c r="F19" i="21"/>
  <c r="F17" i="21"/>
  <c r="F15" i="21"/>
  <c r="F13" i="21"/>
  <c r="F11" i="21"/>
  <c r="F9" i="21"/>
  <c r="F7" i="21"/>
  <c r="F6" i="21"/>
  <c r="F5" i="21"/>
  <c r="F73" i="21" s="1"/>
  <c r="F220" i="21" s="1"/>
  <c r="F115" i="21" l="1"/>
  <c r="F224" i="21" s="1"/>
  <c r="F90" i="21"/>
  <c r="F222" i="21" s="1"/>
  <c r="F214" i="21"/>
  <c r="F232" i="21" s="1"/>
  <c r="F175" i="21"/>
  <c r="F228" i="21" s="1"/>
  <c r="F132" i="21"/>
  <c r="F226" i="21" s="1"/>
  <c r="F234" i="21" l="1"/>
  <c r="F236" i="21" s="1"/>
  <c r="F238" i="21" s="1"/>
  <c r="F8" i="22"/>
  <c r="F68" i="18"/>
  <c r="F70" i="18"/>
  <c r="F124" i="18" l="1"/>
  <c r="F103" i="18"/>
  <c r="A184" i="18"/>
  <c r="F155" i="18"/>
  <c r="F153" i="18"/>
  <c r="F145" i="18"/>
  <c r="F143" i="18"/>
  <c r="F101" i="18"/>
  <c r="F66" i="18"/>
  <c r="F60" i="18" l="1"/>
  <c r="F19" i="18" l="1"/>
  <c r="F157" i="18" l="1"/>
  <c r="F141" i="18" l="1"/>
  <c r="F109" i="18" l="1"/>
  <c r="F115" i="18"/>
  <c r="F113" i="18" l="1"/>
  <c r="F107" i="18"/>
  <c r="F111" i="18"/>
  <c r="F54" i="18" l="1"/>
  <c r="F11" i="18"/>
  <c r="F64" i="18" l="1"/>
  <c r="F128" i="18" l="1"/>
  <c r="F126" i="18"/>
  <c r="F58" i="18"/>
  <c r="F56" i="18"/>
  <c r="F149" i="18" l="1"/>
  <c r="F151" i="18"/>
  <c r="F105" i="18"/>
  <c r="F42" i="18" l="1"/>
  <c r="F13" i="18" l="1"/>
  <c r="F21" i="18" l="1"/>
  <c r="F80" i="18" l="1"/>
  <c r="F88" i="18" l="1"/>
  <c r="F44" i="18" l="1"/>
  <c r="F9" i="18" l="1"/>
  <c r="F52" i="18" l="1"/>
  <c r="F33" i="18"/>
  <c r="F32" i="18"/>
  <c r="F31" i="18"/>
  <c r="F30" i="18"/>
  <c r="F28" i="18"/>
  <c r="F27" i="18"/>
  <c r="F26" i="18"/>
  <c r="F25" i="18"/>
  <c r="F15" i="18" l="1"/>
  <c r="F23" i="18"/>
  <c r="F17" i="18"/>
  <c r="F166" i="18"/>
  <c r="F165" i="18"/>
  <c r="F164" i="18"/>
  <c r="F147" i="18"/>
  <c r="F137" i="18"/>
  <c r="F135" i="18"/>
  <c r="F99" i="18"/>
  <c r="F84" i="18"/>
  <c r="F48" i="18"/>
  <c r="F46" i="18"/>
  <c r="F40" i="18"/>
  <c r="F38" i="18"/>
  <c r="F72" i="18"/>
  <c r="F7" i="18"/>
  <c r="F5" i="18"/>
  <c r="F116" i="18" l="1"/>
  <c r="F139" i="18" l="1"/>
  <c r="F158" i="18" s="1"/>
  <c r="F122" i="18" l="1"/>
  <c r="F129" i="18" s="1"/>
  <c r="F182" i="18" l="1"/>
  <c r="F168" i="18"/>
  <c r="F184" i="18" s="1"/>
  <c r="F6" i="18"/>
  <c r="F50" i="18" l="1"/>
  <c r="F35" i="18"/>
  <c r="B184" i="18"/>
  <c r="B182" i="18"/>
  <c r="B180" i="18"/>
  <c r="B178" i="18"/>
  <c r="B176" i="18"/>
  <c r="B174" i="18"/>
  <c r="F86" i="18" l="1"/>
  <c r="F36" i="18"/>
  <c r="F73" i="18"/>
  <c r="F90" i="18"/>
  <c r="F82" i="18"/>
  <c r="F74" i="18" l="1"/>
  <c r="F174" i="18" s="1"/>
  <c r="F180" i="18"/>
  <c r="F92" i="18"/>
  <c r="F93" i="18" s="1"/>
  <c r="F178" i="18" l="1"/>
  <c r="F176" i="18"/>
  <c r="F186" i="18" l="1"/>
  <c r="F4" i="22" s="1"/>
  <c r="F10" i="22" s="1"/>
  <c r="F12" i="22" s="1"/>
  <c r="F14" i="22" s="1"/>
  <c r="F188" i="18" l="1"/>
  <c r="F190" i="18" s="1"/>
</calcChain>
</file>

<file path=xl/sharedStrings.xml><?xml version="1.0" encoding="utf-8"?>
<sst xmlns="http://schemas.openxmlformats.org/spreadsheetml/2006/main" count="949" uniqueCount="284">
  <si>
    <t>R. br.</t>
  </si>
  <si>
    <t>OPIS RADA</t>
  </si>
  <si>
    <t>Jed. mj.</t>
  </si>
  <si>
    <t xml:space="preserve">Količina </t>
  </si>
  <si>
    <t>Jed. cij.</t>
  </si>
  <si>
    <t>UKUPNO</t>
  </si>
  <si>
    <t>I</t>
  </si>
  <si>
    <t>Pripremni radovi</t>
  </si>
  <si>
    <t>II</t>
  </si>
  <si>
    <t>Zemljani radovi</t>
  </si>
  <si>
    <t>m'</t>
  </si>
  <si>
    <r>
      <t>m</t>
    </r>
    <r>
      <rPr>
        <vertAlign val="superscript"/>
        <sz val="10"/>
        <rFont val="Arial CE"/>
        <charset val="238"/>
      </rPr>
      <t>3</t>
    </r>
  </si>
  <si>
    <r>
      <t>m</t>
    </r>
    <r>
      <rPr>
        <vertAlign val="superscript"/>
        <sz val="10"/>
        <rFont val="Arial CE"/>
        <charset val="238"/>
      </rPr>
      <t>2</t>
    </r>
  </si>
  <si>
    <t>Obračun po m'</t>
  </si>
  <si>
    <t>kom</t>
  </si>
  <si>
    <t>III</t>
  </si>
  <si>
    <t>IV</t>
  </si>
  <si>
    <t>Odvodnja</t>
  </si>
  <si>
    <t>V</t>
  </si>
  <si>
    <t>a)</t>
  </si>
  <si>
    <t>b)</t>
  </si>
  <si>
    <t xml:space="preserve">Ispitivanje modula stišljivosti Ms svih slojeva nasipa i
posteljice svakih 1000m2
</t>
  </si>
  <si>
    <t xml:space="preserve">Ispitivanje modula stišljivosti Ms tamponskog sloja
na svakih 500m2
</t>
  </si>
  <si>
    <r>
      <t>Obračun po m</t>
    </r>
    <r>
      <rPr>
        <vertAlign val="superscript"/>
        <sz val="10"/>
        <rFont val="Arial"/>
        <family val="2"/>
        <charset val="238"/>
      </rPr>
      <t>3</t>
    </r>
  </si>
  <si>
    <r>
      <t>Obračun po m</t>
    </r>
    <r>
      <rPr>
        <vertAlign val="superscript"/>
        <sz val="10"/>
        <rFont val="Arial"/>
        <family val="2"/>
        <charset val="238"/>
      </rPr>
      <t>2</t>
    </r>
  </si>
  <si>
    <t>Konstrukcija</t>
  </si>
  <si>
    <t>Uređenje zelenih površina s pripremom tla (fino planiranje, grabljanje i sl.), iskopom, prijevozom i ugradnjom humusa iz pozajmištva koje osigurava izvođač, debljine 20 cm, nabavom, prijevozom i ugradnjom mineralnog gnojiva (10 dkg/m2) i travnate smjese (4,0 dkg/m2), te jednokratnim zalijevanjem. Stavka obuhvaća sav rad, opremu i materijal potreban za uređenje zelenih površina. Obračun po stvarno izvršenim radovima, ovjerenim u građevinskoj knjizi po nadzornom inženjeru.</t>
  </si>
  <si>
    <t>Obračun po kompletu</t>
  </si>
  <si>
    <t>komplet</t>
  </si>
  <si>
    <t>VI</t>
  </si>
  <si>
    <t>Ispitivanje ugrađenih asfaltnih slojeva na svakih 2000 m2 sa uzimanjem i ispitivanjem asflatne mase dopremljene na gradilište</t>
  </si>
  <si>
    <t>c)</t>
  </si>
  <si>
    <t xml:space="preserve">Troškovi ispitivanja materijala, uzimanja uzorka,
laboratorijska obrada sa izdvajanjem izvještaja, te ispitivanje svih ugrađenih slojeva nasipa, posteljice i kolničke konstrukcije. Ispitivanja se vrše u slijedećem obimu:
                                                      </t>
  </si>
  <si>
    <t>Ručni iskop sa zatrpavanjem pijeskom</t>
  </si>
  <si>
    <t>Ručni iskop sa zatrpavanjem materijalom iz iskopa</t>
  </si>
  <si>
    <r>
      <t>Obračun po m</t>
    </r>
    <r>
      <rPr>
        <vertAlign val="superscript"/>
        <sz val="10"/>
        <rFont val="Arial CE"/>
        <charset val="238"/>
      </rPr>
      <t xml:space="preserve">3 </t>
    </r>
  </si>
  <si>
    <r>
      <t>m</t>
    </r>
    <r>
      <rPr>
        <vertAlign val="superscript"/>
        <sz val="10"/>
        <rFont val="Arial"/>
        <family val="2"/>
      </rPr>
      <t>3</t>
    </r>
  </si>
  <si>
    <t>Obračun po kg</t>
  </si>
  <si>
    <t>kg</t>
  </si>
  <si>
    <t>Obračun po komadu</t>
  </si>
  <si>
    <t xml:space="preserve">REKAPITULACIJA </t>
  </si>
  <si>
    <t>Kontrolna ispitivanja</t>
  </si>
  <si>
    <t>Nabava, prijevoz i ugradnja armature, rebrasta armatura, B500B. Prema specifikacijama iz projekta.  Obračunava se po kilogramu (kg) ugrađene armature prema specifikacijama iz projekta, a u cijeni je uključena nabava čelika za armiranje; razvrstavanje i čišćenje, sječenje i savijanje; doprema na gradilište, privremeno skladištenje, prijevozi i prijenosi; postavljanje, podlaganje i vezanje te eventualno zavarivanje uključivo izradu skela za rad na postavljanju armature kao i sav ostali rad, oprema i materijal potrebni za dovršenje stavke i postavljanje u projektirani položaj. Izvedba, kontrola kakvoće i obračun prema OTU 7-00.2., 7-01.5. i 3-05.5 ili jednakovrijedno.</t>
  </si>
  <si>
    <t>Izrada posteljice od zemljanih materijala, Sz≥100 %, Ms≥20 Mn/m2. Strojna izrada posteljice od zemljanih  ili miješanih materijala, završnog sloja usjeka ili nasipa, ujednačene nosivosti s grubim i finim planiranjem, eventualnom sanacijom pojedinih manjih površina slabijeg materijala i zbijanjem do tražene zbijenosti uz potrebno vlaženje ili sušenje.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Izvedba, kontrola kakvoće i obračun prema OTU 2-10, 2-10.1 i 2-10.2 ili jednakovrijedno.</t>
  </si>
  <si>
    <t>Ugradnja rubnjaka (na podlozi od betona klase C 16/20) od predgotovljenih betonskih elemenata klase C 30/37, dimenzija 8/20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 ili jednakovrijedno.</t>
  </si>
  <si>
    <t>Ispitivanje mora vršiti akreditirani laboratorij osposobljen prema zahtjevima norme HRN EN ISO/IEC 17025 ili jednakovrijedno.               
Prije početka radova izvođač je dužan dostaviti važeće isprave o svojstvima za sve građevne proizvode koje namjerava ugraditi.</t>
  </si>
  <si>
    <t>PREAMBULA TROŠKOVNIKA</t>
  </si>
  <si>
    <t>Glavni projekt, tehnički opis i ovaj  troškovnik čine cjelinu projekta.</t>
  </si>
  <si>
    <t>Gospodarski subjekti mogu obići mjesto (lokaciju) koje se odnosi na predmet ovog postupka javne nabave i upoznati se s postojećim stanjem kako bi za sebe i na vlastitu odgovornost prikupili sve informacije koje su potrebne za izradu ponude i preuzimanje ugovorne obveze. Troškove obilaska snosi ponuditelj. Na osnovu obilaska gradilišta ponuditelj će uračunati sve troškove potrebne za izvedbu radova u skladu s projektom.</t>
  </si>
  <si>
    <t>Ponuditelj je dužan proučiti sve navedene dijelove Troškovnika, te u slučaju nejasnoća tražiti objašnjenje od investitora - osobe zadužene za komunikaciju sa ponuditeljima i projektantima.</t>
  </si>
  <si>
    <t>Nepoznavanje projekta i tehničkog opisa neće se prihvatiti kao razlog za povišenje jediničnih cijena ili greške u izvedbi.</t>
  </si>
  <si>
    <t xml:space="preserve">Za sve radove treba primjenjivati važeće zakone i propise, norme i pravilnike, a upotrebljeni materijal, koji izvođač dobavlja i ugrađuje, mora odgovarati propisanim normama. Izvedba radova treba biti prema nacrtima, općim uvjetima i opisu radova, detaljima i prema pravilima struke. Eventualna odstupanja treba prethodno dogovoriti s nadzornim inženjerom i projektantom za svaki pojedini slučaj. </t>
  </si>
  <si>
    <t xml:space="preserve">Od početka pa do završetka nabave materijala i opreme i izvođenja radova izvođač je odgovoran za stvari i osobe koje se nalaze unutar obuhvata na kojem se izvode radovi i opremanje. </t>
  </si>
  <si>
    <t>Ukoliko u izvođenju radova bude sudjelovalo više izvođača radova glavni izvođač radova je u okviru ugovorene cijene dužan izvršiti koordinaciju radova svih izvođača na način da omogući kontinuirano odvijanje posla i zaštitu već izvedenih radova i ugrađene/isporučene opreme.</t>
  </si>
  <si>
    <t>Cijena rada mora uključiti sve troškove radne snage uključivo sva zakonom propisana davanja, troškove prekovremenog rada i sl.</t>
  </si>
  <si>
    <t xml:space="preserve">U jediničnu cijenu nabave materijala, opreme i slično izvođač je dužan uračunati sav potreban alat, opremu i izvođenje / montažu do kompletne gotovosti.  </t>
  </si>
  <si>
    <t>Ponuditelj mora u cijenu uključiti sav dodatni materijal, potrošni materijal i pribor koji u opisima stavke nije izrijekom naveden, a neophodan je za odgovarajuću ugradnju svih uređaja i opreme, te izvedbu funkcionalnog sustava.</t>
  </si>
  <si>
    <t xml:space="preserve">Ponuditelj u cijenu izvedbe mora uključiti sve troškove vezane za izdavanje odgovarajućih izjava o svojstvima, ispitivanja i mjerenja i izradu uputa za korištenje i održavanje sustava na hrvatskom jeziku. </t>
  </si>
  <si>
    <t xml:space="preserve">Sva oštećenja nastala tijekom izvođenja radova otkloniti će izvođač o svom trošku. </t>
  </si>
  <si>
    <t>Izvođač je dužan, u okviru ugovorene cijene, osigurati  stvari i osobe koje se nalaze unutar obuhvata koji je predmet ugovorenih radova.</t>
  </si>
  <si>
    <t xml:space="preserve">Izvođač  je dužan održavati gradilište za vrijeme izvođenja radova (održavanje ostalog zelenila, ostale infrastrukture i sve ostalo potrebno za sigurno odvijanje radova). </t>
  </si>
  <si>
    <t>Izvođač  je dužan organizirati potrebnu privremenu regulaciju prometa (postavljanje horizontalne i vertikalne signalizacije, izrada elaborata privremene regulacije prometa) sukladno tehnolgiju izvođenja radova. Na elaborat privremene regulacije prometa izvođač je dužan ishoditi suglasnost nadležnih tijela.</t>
  </si>
  <si>
    <t>Sve navedene tehničke karakteristike proizvoda, materijala, opreme i ostalog u ovome troškovniku, bez obzira na opis stavke, odnose se izričito na minimalne projektirane zahtjeve kvalitete.</t>
  </si>
  <si>
    <t>U svim stavkama koje uključuju odvoz viška materijala na mjesto oporabe ili zbrinjavanja, jedinične cijene moraju uključivati sve  troškove deponiranja.</t>
  </si>
  <si>
    <t>Humusni materijal</t>
  </si>
  <si>
    <t>Sijanje trave</t>
  </si>
  <si>
    <t>Oprema</t>
  </si>
  <si>
    <t>Strojni široki iskop tla na trasi, u materijalu kategorije "C". Prema odredbama projekta s utovarom u prijevozno sredstvo. Prijevoz na mjesto oporabe ili zbrinjavanja obračunava se zasebno.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 ili jednakovrijedno.</t>
  </si>
  <si>
    <t xml:space="preserve">Nabava, dobava i postavljanje prometnih znakova privremene prometne signalizacije. U obvezi je Izvođača izrada posebnog  Prometnog projekta privremene regulacije prometa za vrijeme izvođenja radova, a sve s "Pravilnikom o privremenoj regulaciji prometa i označavanju te osiguravanju radova na cestama''. Sav rad i materijal moraju odgovarati zahtjevima  i tehničkim uvjetima iz "Pravilnika", te O.T.U.I. 9-01.0; 9-01.1; 9-01.2; 9-01.3 ili jednakovrijedno. Cijena obuhvaća izradu projekta privremene prometne signalizacije,  nabavu, dobavu, postavljanje znakova i uklanjanje istih nakon završetak radova. </t>
  </si>
  <si>
    <t>Izvođač radova je dužan prije ugrađivanja proizvoda dostaviti izjave o svojstvima, izjave o sukladnosti, tehničke upute i ostalo za materijale i opremu koje namjerava ugrađivati nadzornom inženjeru a sve u sladu sa Zakonom o građevnim proizvodima (NN 76/13, 30/40, 130/17, 32/19 i 118/20) i ostaloj pripadajućoj zakonskoj regulativi.</t>
  </si>
  <si>
    <t>Obračun količina se  vrši prema građevinskoj knjizi.</t>
  </si>
  <si>
    <t xml:space="preserve">Ručni iskop probnih rovova (šliceva) radi utvrđivanja stvarnog položaja postojećih podzemnih instalacija uz nadzor vlasnika istih te eventualna zaštita istih. Točnu lokaciju, raspored i broj kontrolnih rovova odredit će nadzorni inženjer u dogovoru s projektantom i distributerima na osnovi uvida u situacijski plan instalacija kao i temeljem dobivenih informacija od vlasnika istih. Iskop vršiti pažljivo kako ne bi došlo do oštećenja instalacija. Iskopani materijal utovariti u vozilo i odvesti do mjesto oporabe ili zbrinjavanja udaljeno 10-15 km, razastiranjem i planiranjem iskopanog materijala na mjestu oporabe ili zbrinjavanja i zatrpavanje pijeskom iskopanih probnih rovova (šliceva) (uključivo nabavu, dobavu i ugradnju pijeska) ili zatrpavanje materijalom iz iskopa. Sve kontrolne rovove i stanje na terenu upisati u građevinski dnevnik. Obračun po m3 </t>
  </si>
  <si>
    <t xml:space="preserve">Visinsko uklapanje lijevano željeznih poklopaca sa okvirom postojećih okana i zdenaca različitih komunalnih instalacija koji se nalaze u području zahvata. Stavka obuhvaća uklanjanje postojećih poklopaca sa okvirom, popravak oštećenih dijelova okna, betoniranje betonom C30/37 i ponovnu ugradnju poklopca na kotu određenu projektom. Obračun je po komadu. </t>
  </si>
  <si>
    <t>Plinovodi</t>
  </si>
  <si>
    <t>EKI instalacije</t>
  </si>
  <si>
    <t xml:space="preserve">izjava ovlašetnog geodete o izvedenom stanju </t>
  </si>
  <si>
    <t xml:space="preserve">Iskolčenje trase i svih objekata unutar zahvata, čime su obuhvaćena sva mjerenja kojima se podaci prenose na teren, osiguranje karakterističnih točaka, obavljanje i održavanje iskolčenih oznaka za vrijeme građenja.  Cijena također obuhvaća geodetsku izradu: 
-elaborata iskolčenja i iskolčenje na terenu
-geodetski snimak izvedenog stanja 
-snimak izvedenog stanja sa ucrtanim svim instalacijama u obuhvatu ovjerenog od strane katastra 
-izjava ovlašetnog geodete o izvedenom stanju 
Radove izvesti u skladu sa O.T.U.I 1-02.2;1-02.3;1-2.05, i 1-02.6 ili jednakovrijedno.               </t>
  </si>
  <si>
    <t>Elaborata iskolčenja i iskolčenje na terenu</t>
  </si>
  <si>
    <t>Visinsko uklapanje poklopaca sa okvirom postojećih okana i zdenaca različitih komunalnih instalacija koji se nalaze u području zahvata. Stavka obuhvaća uklanjanje postojećih lijevano željeznih ili armiranobetonskih poklopaca sa okvirom, popravak oštećenih dijelova okna, betoniranje betonom C30/37 i nabavu, dobavu i ugradnju novog poklopca od lijevanog željeza nosivosti 400 kN na kotu određenu projektom. Obračun je po komadu. Stavka obuhvaća sav potreban rad, materijal i opremu potrebne za potpuno dovršenje stavke.</t>
  </si>
  <si>
    <t>Nabava, prijevoz i postavljanje stupova od FeZn cijevi, Ø 63,5 mm. Stupovi se postavljaju u skladu s projektom prometne opreme i signalizacije, važećim Pravilnikom o prometnim znakovima, opremi i signalizaciji na cestama i važećim hrvatskim normama koje reguliraju to područje. U cijeni je uključena dobava i postava stupova prema projektu, svi prijevozi i prijenosi sa skladištenjem te sav rad i materijal za ugradnju po uvjetima iz projekta. Obračun je po m1 ugrađenih stupova.  Izvedba i kontrola kakvoće prema OTU 9-01 ili jednakovrijedno.</t>
  </si>
  <si>
    <t>Izrada temelja stupa od betona klase C 20/25 s iskopom u materijalu "C" kategorije, oblika krnje piramide čije su stranice donjeg kvadrata 30 cm, gornjeg 20 cm, a visine 50 cm.  Stavka obuhvaća iskop za temelje; nabavu, dobavu, ugradbu i njegu betona; dobavu i ugradbu ankera i podložnih pločica za pričvršćenje stupa; zatrpavanje temelja; utovar viška materijala u prijevozno sredstvo i prijevoz do odlagališta udaljeno 10-15 km, odnosno sav rad, opremu i materijal potreban za potpuno dovršenje stavke.  Obračun je po komadu izvedenih temelja. Izvedba i kontrola kakvoće prema OTU 7-01, 7-01.4 i 9-01 ili jednakovrijedno.</t>
  </si>
  <si>
    <t>Projektant</t>
  </si>
  <si>
    <t>Izvođač je dužan pridržavati se svih važećih zakona i propisa iz područja gradnje, propisanih ili jednakovrijednih  normi, Tehnički propis za asfaltne kolnike, "Općih tehničkih uvjeta za radove na cestama" (OTU, Zagreb, IGH, izdanje 2001. god.), HRN EN, DIN i ostalo. Ukoliko Tehnički propis za asfaltne kolnike, OTU, HRN EN, DIN i ostalo svojom uputom propisuju korištenje, odnosno postupanje sukladno određenoj normi, investitor će prihvatiti jednakovrijednu zamjenjujuću normu ili propis, kako je opisano i u sadržaju općih tehničkih uvjeta i normi. Svi radovi moraju se izvesti stručno prema važećim propisima i pravilima struke.</t>
  </si>
  <si>
    <t xml:space="preserve">Geodetski snimak izvedenog stanja sa ucrtanim svim instalacijama u obuhvatu </t>
  </si>
  <si>
    <r>
      <t xml:space="preserve">Zamjena sloja slabog temeljnog tla boljim materijalom - drobljenim kamenom 0/63 mm, predviđene debljine cca. 15 cm ili prema zahtjevu nadzornog inženjera. Rad uključuje iskop sloja slabog materijala u temeljnom tlu s odvozom na odlagalište udaljeno 10-15 km, te njegovu zamjenu izradom zbijenog nasipnog sloja od drobljenog kamena 0/63 mm. Stavka uključuje nabavu, prijevoz i ugradnju zamjenskog materijala (drobljenog kamena 0/63 mm). Izvođač radova dužan je osigurati sva potrebna ispitivanja radi uvida u kakvoću izvedene zamjene. Primjenu tog materijala odobrava Nadzorni Inženjer. Obračun u kubičnim metrima potpuno završenog i zbijenog sloja. </t>
    </r>
    <r>
      <rPr>
        <b/>
        <sz val="10"/>
        <rFont val="Arial"/>
        <family val="2"/>
        <charset val="238"/>
      </rPr>
      <t>Izvedbu zamjene slabo temeljnog tla odobra Nadzorni inženjer nakon provedenih kontrolnih ispitivanja modula stišljivosti posteljice.</t>
    </r>
  </si>
  <si>
    <t>Izrada nosivog sloja (Ms≥60 MN/m2) od prirodnog drobljenog kamenog materijala, najvećeg zrna 63 mm, debljine prema projektu. U cijenu je uključena nabava i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ili jednakovrijedno.</t>
  </si>
  <si>
    <t>Vodovodne instalacije</t>
  </si>
  <si>
    <t>Energetski kabeli</t>
  </si>
  <si>
    <t>d)</t>
  </si>
  <si>
    <t>Uklanjanje grmlja, šiblja i drveća do Ø 10 cm.  Ovaj rad obuhvaća uklanjanje grmlja, šiblja i drveća s odsijecanjem grana na dužine pogodne za prijevoz, čišćenje i uklanjanje sveg nepotrebnog materijala zaostalog nakon izvedenih radova, prijevoz na odlagalište te uključivo uređenje istog.  Izvedba, kontrola kakvoće i obračun prema OTU 1-03.1 ili jednakovrijedno.</t>
  </si>
  <si>
    <r>
      <t>Obračun po m</t>
    </r>
    <r>
      <rPr>
        <vertAlign val="superscript"/>
        <sz val="11"/>
        <rFont val="Calibri"/>
        <family val="2"/>
        <charset val="238"/>
        <scheme val="minor"/>
      </rPr>
      <t>2</t>
    </r>
  </si>
  <si>
    <r>
      <t>m</t>
    </r>
    <r>
      <rPr>
        <vertAlign val="superscript"/>
        <sz val="11"/>
        <rFont val="Calibri"/>
        <family val="2"/>
        <charset val="238"/>
        <scheme val="minor"/>
      </rPr>
      <t>2</t>
    </r>
  </si>
  <si>
    <t xml:space="preserve">Visinsko uklapanje vodovodnih i plinskih kapa, hidranata  i slično sa okvirom postojećih različitih komunalnih instalacija koji se nalaze u području zahvata. Stavka obuhvaća uklanjanje postojećih vodovodnih i plinskih kapa, hidranata i slično sa okvirom, popravak oštećenih dijelova, betoniranje i ponovnu ugradnju na kotu određenu projektom. </t>
  </si>
  <si>
    <r>
      <t>m</t>
    </r>
    <r>
      <rPr>
        <vertAlign val="superscript"/>
        <sz val="10"/>
        <rFont val="Arial"/>
        <family val="2"/>
        <charset val="238"/>
      </rPr>
      <t>2</t>
    </r>
  </si>
  <si>
    <t>Izrada pune crte za zaustavljanje (H14) bijele boje s retroreflektivnim zrncima klase II, širine 50 cm. Oznake na kolniku izvode se prema prometnom elaboratu, a u skladu s važećim zakonskim i podzakonskim aktima iz područja cestovnog prometa te hrvatskim normama (HRN 1436 ili jednakovrijedno). U cijenu ulazi sav rad, materijal prijevoz i sve ostalo što je potrebno za potpuni dovršetak posla uključujući potrebna ispitivanja kakvoće materijala i rada. Obračun je po m1 izvedenih oznaka. Izvedba, kontrola kakvoće i obračun prema OTU 9-02 i 9-02.2. ili jednakovrijedno.</t>
  </si>
  <si>
    <t>Izrada razdjelne crte bijele boje pune, s retroreflektivnim zrncima klase II, širine 12 cm. Oznake na kolniku izvode se prema projektu prometne opreme i signalizacije, a u skladu s važećim Pravilnikom o prometnim znakovima, opremi i signalizaciji na cestama i važećim hrvatskim normama koje reguliraju to područje (HRN 1436 ili jednakovrijedno). U cijenu ulazi sav rad, materijal prijevoz i sve ostalo što je potrebno za potpuni dovršetak posla uključujući potrebna ispitivanja kakvoće materijala i rada. Obračun je po m1 izvedenih oznaka. Izvedba, kontrola kakvoće i obračun prema OTU 9-02 i 9-02.1. ili jednakovrijedno.</t>
  </si>
  <si>
    <t xml:space="preserve">Strojno uklanjanje postojeće kompletne pješačke staze, kolnih prilaza i slično (asfalt/beton/opločnjaci i sl. sa tamponskim slojem) deb. 15cm u skladu sa kotama i detaljima danim projektom. Radove izvesti u skladu sa O.T.U.I 2-02 ili jednakovrijedno. Stavka obuhvaća ukalnjanje, utovar, deponiranje i troškove deponiranja. Deponiju je dužan osigurati izvođač radova kao i troškove deponiranja.  </t>
  </si>
  <si>
    <t>Rušenje i uklanjanje postojećih betonskih rubnjaka. Stavka obuhvaća rušenje, utovar, deponiranje i troškove deponiranja. Deponiju je dužan osigurati izvođač radova kao i troškove deponiranja.  Rušenje i uklanjanje izvesti bez oštećenja postojećih prometnica, ukoliko dođe do oštećenja postojećih prometnica istu je potrebno dovesti u prvobitno stanje što je uključeno u jedniničnu cijenu ove stavke. Obračun je po m1 porušenih i ukonjenih rubnjaka.  Izvedba, kontrola kakvoće i obračun prema OTU 1-03.2 ili jednakovrijedno.</t>
  </si>
  <si>
    <t xml:space="preserve">Uklanjanje postojećih armiranobetonskih konstrukcija pneumatskim čekićima. Stavka obuhvaća uklanjanje, utovar, deponiranje i troškove deponiranja. Deponiju je dužan osigurati izvođač radova kao i troškove deponiranja.  Obračun je po m3. </t>
  </si>
  <si>
    <t>Prijevoz na stalno odlagalište iskopanog i utovarenog materijala kategorije "C", na mjesto oporabe ili zbrinjavanja. Uklonjeni materijal je potrebno utovariti u vozilo i odvesti na deponiju. Deponiju je dužan osigurati izvođač radova kao i troškove deponiranja.  
Količina prevezenog materijala mjeri se u  kubičnim metrima iskopanog sraslog materijala prema projektu i stvarno prevezenog na određenu udaljenost. Izvedba, kontrola kakvoće i obračun prema OTU 2-07 ili jednakovrijedno.</t>
  </si>
  <si>
    <r>
      <t xml:space="preserve">Izmještanje i zaštita postojećih komunalnih instalacija i priključaka - stavka obuhvaća privremeno izmještanje - premještanje i zaštitu postojećih komunalnih instalacija (dovod vode, odvodnja, energetski kabeli, EKI instalacije, optički kablovi, plinovodi i sl), komplet sa svim veznim (spojnim) pripadajućim elementima u zoni radova, ponovnu ugradnju  te sav ostali rad, opremu i materijal potreban za izvršenje stavke. Ovom stavkom obuhvaćeno je kompletno izmještanje i ponovna ugradnja prema projektu, sukladno posebnim uvjetima građenja vlasnika instalacije i uz njihov nadzor. Obračun po m1. </t>
    </r>
    <r>
      <rPr>
        <b/>
        <sz val="10"/>
        <rFont val="Arial"/>
        <family val="2"/>
      </rPr>
      <t xml:space="preserve">Prije početka radova, potrebno je dobiti odobrenje od nadzornog inženjera i vlasnika instalacija na sve radove izmještanja. </t>
    </r>
  </si>
  <si>
    <r>
      <t xml:space="preserve">Zaštita postojećih komunalnih instalacija i priključaka - stavka obuhvaća zaštitu postojećih komunalnih instalacija (dovod vode, odvodnja, energetski kabeli, optički kablovi, plinske instalacije i sl), komplet sa svim veznim (spojnim) pripadajućim elementima u zoni radova,  te sav ostali rad, opremu i materijal potreban za izvršenje stavke. Ovom stavkom obuhvaćena je zaštita instalacija sukladno posebnim uvjetima građenja vlasnika instalacije i uz njihov nadzor. Obračun po m1. </t>
    </r>
    <r>
      <rPr>
        <b/>
        <sz val="10"/>
        <rFont val="Arial"/>
        <family val="2"/>
      </rPr>
      <t xml:space="preserve">Prije početka radova, potrebno je dobiti odobrenje od nadzornog inženjera i vlasnika instalacija na sve radove zaštite. </t>
    </r>
  </si>
  <si>
    <t xml:space="preserve">Strojno zasjecanje asfalta, betona i opločnjaka. Stavkom su obuhvaćena sva strojna zasijecanja asfalta i betona na mjestima uklapanja nove i stare kolničke konstrukcije, na mjestina proširenja kolnika, zasijecanja pri izvedbi prekopa i sl.. Jedinična cijena obuhvaća sav rad, opremu i materijal potreban za potpuno dovršenje stavke. </t>
  </si>
  <si>
    <t>Pažljivo rušenje postojeće konstrukcije pješačkih staza od betonske galanterije (opločnjaci). Stavka uključuje: uklanjanje postojećih betonskih opločnjaka, njihovo deponiranje, poravnavanje podloge od sitnog drobljenog kamenog materijala 0-4mm., te ponovnu ugradnju isitih opločnjaka sukladno novoj niveleti staze. Stavka obuhvaća sav rad, opremu i materijal potreban za potpuno dovršenje stavke.</t>
  </si>
  <si>
    <r>
      <t>Obračun po m</t>
    </r>
    <r>
      <rPr>
        <vertAlign val="superscript"/>
        <sz val="10"/>
        <rFont val="Arial"/>
        <family val="2"/>
        <charset val="238"/>
      </rPr>
      <t>2</t>
    </r>
    <r>
      <rPr>
        <sz val="10"/>
        <rFont val="Arial"/>
        <family val="2"/>
        <charset val="238"/>
      </rPr>
      <t xml:space="preserve"> </t>
    </r>
  </si>
  <si>
    <t>Uklanjanje drveća i panjeva Ø većeg od 30 cm. Ovaj rad obuhvaća uklanjanje drveća i panjeva s odsijecanjem grana na dužine pogodne za prijevoz, čišćenje i uklanjanje sveg nepotrebnog materijala zaostalog nakon izvedenih radova, prijevoz na odlagalište te uključivo uređenje istog. Stavka uključuje i zatrpavanje zemljom ili pijeskom iskopa od panjeva do kote terena. Izvedba, kontrola kakvoće i obračun prema OTU 1-03.1 ili jednakovrijedno.</t>
  </si>
  <si>
    <t xml:space="preserve">Obračun po m' </t>
  </si>
  <si>
    <r>
      <t>Obračun po m</t>
    </r>
    <r>
      <rPr>
        <vertAlign val="superscript"/>
        <sz val="10"/>
        <rFont val="Arial"/>
        <family val="2"/>
      </rPr>
      <t xml:space="preserve">3 </t>
    </r>
    <r>
      <rPr>
        <sz val="10"/>
        <rFont val="Arial"/>
        <family val="2"/>
        <charset val="238"/>
      </rPr>
      <t xml:space="preserve"> </t>
    </r>
  </si>
  <si>
    <t>Marko Orkić, dipl.ing.građ.</t>
  </si>
  <si>
    <t>Izmještanje postojećih stupića, ormarića i sl. EKI mreže. Stupiće, ormare i sl. izmjestiti u neposrednu blizinu u skladu s uputama vlasnika instalacija. Stavka obuhvaća demontažu i premještanje postojećih stupića, ormarića i sl., postavljanje novih cijevi do nove lokacije, uključujući sav materijal, rad i pribor do potpunog dovršetka izmještanja i stavljanja u funkciju stupića, ormarića i sl.  EKI mreže na novoj lokaciji. Stavka ohuhvaća i sve radove oko privremenog iskapčanja iz mreže prema uputama vlasnika instalacija.</t>
  </si>
  <si>
    <t>Uklanjanje drveća i panjeva Ø 10-30 cm.  Ovaj rad obuhvaća uklanjanje drveća i panjeva s odsijecanjem grana na dužine pogodne za prijevoz, čišćenje i uklanjanje sveg nepotrebnog materijala zaostalog nakon izvedenih radova, prijevoz na odlagalište te uključivo uređenje istog.  Izvedba, kontrola kakvoće i obračun prema OTU 1-03.1 ili jednakovrijedno.</t>
  </si>
  <si>
    <t xml:space="preserve">Ugradnja PP/PE slivnika (uključivo iskop) DN 500 mm izvedenenih metodom rotoljeva, sa slivničkom rešetkom (ravna) nosivosti 400 kN. Stavka obuhvaća iskop materijala uz svu potrebnu zaštitu stabilnosti jame (razupiranje, crpljenje vode, zbijanje), odlaganje iskopanog materijala, razastiranje, utovar i odvoz viška materijala na odlagalište te betoniranjem prstena okolo slivnika betonom klace C 16/20 u cijeloj visini. Podrazumijeva i sav prijevoz i rad na izradi podloge i obloge, izradu i dopremu te montažu slivnika, svih njegovih sastavnih dijelova, materijala i pribora, ugradnju okvira i slivne rešetke, antikorozivnu zaštitu bravarske opreme, izvedbu spojeva sa cjevi te sav rad i materijal na postizanju i ispitivanju vodonepropusnosti.  Obračun po komadu potpuno izvedenog slivnika. </t>
  </si>
  <si>
    <r>
      <t>m</t>
    </r>
    <r>
      <rPr>
        <vertAlign val="superscript"/>
        <sz val="10"/>
        <rFont val="Arial"/>
        <family val="2"/>
        <charset val="238"/>
      </rPr>
      <t>3</t>
    </r>
  </si>
  <si>
    <t>Nabava, prijevoz i ugradnja kanalizacijskih cijevi PVC (polivinil klorid) SN 8, DN 160 mm. Polaganje kanalizacijskih vodonepropusnih cijevi na pripremljenu podlogu u projektiranom nagibu sa spajanjem prema detaljima iz projekta ili uputama proizvođača. Obračun je u m1 ugrađene kanalizacijske cijevi, a u cijeni je uključena nabava cijevi, fazonskih komada i spojnih sredstava, svi prijevozi i prijenosi, istovar uz kanalizacijski rov, privremeno skladištenje i razvoz duž rova, spuštanje u rov i ugradnja prema uvjetima iz projekta, te sav rad, dodatni materijal i pribor potreban za potpunu propisanu ugradnju i spajanje cijevi sukladno uputama vlasnika instalacija, ugradnja i spajanje cijevi međusobno kao i na revizijska okna, cijevi i slivnike da se postigne vodonepropusnost, uključivo ispitivanje vodonepropusnosti. Izvedba, kontrola kakvoće i obračun prema OTU 3-04.3 ili jednakovrijedno.</t>
  </si>
  <si>
    <t>Izrada podložnog sloja od pijeska. Izvedba podloge od pijeska u jednom sloju ili dva sloja, na cijeloj širini dna, za polaganje cestovne kanalizacije, koja mora biti isplanirana i sabijena prema zahtjevima iz projekta. Obračun je po m3 ugrađenog pijeska podloge projektiranih dimenzija, a u cijeni je uključena izrada posteljice s eventualnim mjestimičnim sanacijama dna iskopa; nabava pijeska za podložni sloj i ostalog materijala (podlošci, jahači ili drugi umeci), utovar, svi prijevozi i prijenosi, istovar, ugradnja u jednom ili dva sloja, razastiranje i nabijanje na projektirane nagibe i mjere kao i sav pomoćni pribor, materijal i rad koji se koristi za osiguranje položaja cijevi.  Izvedba, kontrola kakvoće i obračun prema OTU 3-04.2 i 3-04.2.1 ili jednakovrijedno.</t>
  </si>
  <si>
    <t>Zatrpavanje rova kanalizacije pjeskom. Zatrpavanje kanalizacije nakon ispitivanja vodonepropusnosti i preuzimanja ugrađenih cijevi prvim slojem do visine 30 cm iznad cijevi te ostatak do posteljice pogodnim materijalom s najvećim zrnom do 8 mm s pažljivim zbijanjem do tražene zbijenosti Ms≥60 MN/m2 . Obračunava se po m3 ugrađenog materijala po mjerama iz projekta uz odbitak volumena cijevi, a u cijeni je uključeno nabava materijala te oprezno zbijanje, ručno ili laganim sredstvima za sabijanje tla, kako ne bi došlo do oštećenja kanalizacijske cijevi, kao i svi prijevozi, oprema, rad na izradi ispune rova i sve ostalo što je potrebno za potpuno dovršenje stavke.  Izvedba, kontrola kakvoće i obračun prema OTU 3-04.6 ili jednakovrijedno.</t>
  </si>
  <si>
    <t xml:space="preserve">Izrada spoja oborinske odvodnje na postojeće sabirno okno, reviziono okno i prihvatno-izljevnu građevinu, rad uključuje potrebna bušenja, štemanja, razbijanje betona, obradu ležišta, te krpanje i ispunu svih neravnina oko proboja,  sav rad/materijal potreban za postizanje vodonepropusnosti (fugiranje međuprostora/spojnica, brtve, fazonski elementi - koljena, redukcije, T-komadi). Cijena stavke uključuje sav potreban rad i materijal za postizanje vodonepropusnosti, te za izvršenje kompletne stavke, kao i zaštitu postojeće kanalizacijske cijevi, te čišćenje nakon završetka svih radova. </t>
  </si>
  <si>
    <r>
      <t>Strojni iskop rova za kanalizaciju sa razupiranjem. Zatrpavanje rova obračunava se posebno. 
Iskop rova je u materijalu kategorije "C", dubine do 2 m. Prema nacrtima iz projekta, projektirane širine sa razupiranjem. Rad se mjeri u kubičnim metrima stvarno iskopanog rova u sraslom tlu, a u cijenu je uključen iskop, te utovar u prijevozno sredstvo, te svi pomoćni radovi (crpljenja vode, vertikalni prijenosi, razupiranje), poravnanje dna, eventualno potrebna mjestimična sanacija dna iskopa i čišćenje terena u pojasu rova. Izvedba, kontrola kakvoće i obračun prema OTU 2-05 i 3-04.1 ili jednakovrijedno.
S</t>
    </r>
    <r>
      <rPr>
        <sz val="10"/>
        <rFont val="Arial"/>
        <family val="2"/>
      </rPr>
      <t>tavka obuhvaća osiguravanje deponije kao i troškove deponiranja.</t>
    </r>
  </si>
  <si>
    <t>Izrada nosivog sloja biciklističke staze (lako prometno opterećenje) AC 16 base 50/70 AG6 M2, debljine 5,0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ili jednakovrijedno)  i Tehničkom propisu za asfaltne kolnike.</t>
  </si>
  <si>
    <t>Izrada habajućeg sloja biciklističke staze (lako i vrlo lako prometno opterećenje) AC 8 surf  50/70 AG4 M3, debljine 3,0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ili jednakovrijedno)  i Tehničkom propisu za asfaltne kolnike.</t>
  </si>
  <si>
    <t>Postavljanje prometnog znaka B40 s retroreflektirajućom folijom klase II, debljine lima 2 mm, Ø 60 cm osmerokutnog oblika. Prometni znakovi postavljaju se prema projektu prometne opreme i signalizacije, a u skladu s važećim Pravilnikom o prometnim znakovima, opremi i signalizaciji na cestama i važećim hrvatskim normama koje reguliraju to područje (HRN ili jednakovrijedno).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 ili jednakovrijedno.</t>
  </si>
  <si>
    <t>Rušenje i uklanjanje postojećih betonskih kanalica. Stavka obuhvaća rušenje, utovar, deponiranje i troškove deponiranja. Deponiju je dužan osigurati izvođač radova kao i troškove deponiranja.  Rušenje i uklanjanje izvesti bez oštećenja postojećih prometnica, ukoliko dođe do oštećenja postojećih prometnica istu je potrebno dovesti u prvobitno stanje što je uključeno u jedniničnu cijenu ove stavke. Obračun je po m1 porušenih i ukonjenih rubnjaka.  Izvedba, kontrola kakvoće i obračun prema OTU 1-03.2 ili jednakovrijedno.</t>
  </si>
  <si>
    <t>Zatrpavanje postojećih slivnika i njihovih veza prema sekundarnoj odvodnji pijeskom. Rad obuhvaća demontiranje rešetke, blindiranje slivničkog ispusta, djelomično razbijanje, vađenje, utovar i odvoz na deponiju po odabiru Izvođača, te zatrpavanje rova materijalom do kote posteljice. Uklonjene rešetke ostaju u vlasništvu Investitora.</t>
  </si>
  <si>
    <t>Izmještanje postojećih nadzemnih hidranata.  Hidrante izmjestiti u neposrednu blizinu u skladu s uputama vlasnika. U cijenu stavke uključen je iskop, prespajanje i izmještanje instalacija, fazonski komadi, zatrpavanje pijeskom, traka upozorenja, odvoz viška materijala, nabijanje slojeva pijeska u slojevima od max 30 cm. Stavka obuhvaća sav potreban rad, materijal i opremu potrebne za potpuno dovršenje stavke.</t>
  </si>
  <si>
    <t xml:space="preserve">Izmještanje postojećih ormara elektroenergetske mreže. Ormare izmjestiti u neposrednu blizinu u skladu s uputama vlasnika instalacija. Stavka obuhvaća demontažu i premještanje postojećih ormara, postavljanje novih cijevi do nove lokacije, uključujući sav materijal, rad i pribor do potpunog dovršetka izmještanja i stavljanja u funkciju ormara elektroenegetske mreže na novoj lokaciji. Stavka ohuhvaća i sve radove oko privremenog iskapčanja iz mreže prema uputama vlasnika instalacija.  </t>
  </si>
  <si>
    <t xml:space="preserve">Uklanjanje postojećih reklamnih panoa. Ovaj rad obuhvaća uklanjanje paona sa svim elementima dužine pogodne za prijevoz, čišćenje i uklanjanje sveg nepotrebnog materijala zaostalog nakon izvedenih radova, prijevoz na odlagalište te uključivo uređenje istog. Stavka uključuje i zatrpavanje zemljom ili pijeskom iskopa od zapreka do kote terena. </t>
  </si>
  <si>
    <t>kompl.</t>
  </si>
  <si>
    <t>Pažljiva ručna demontaža i ponovna montaža koša za smeće. Stvaka obuhvaća pažljivo ručnu uklanjanje, skladištenje, te ponovnu ugradnju na lokaciju sukaldno projektu nakon završetka radova. U cijenu uključiti sav potreban rad i materijal do potpunog završetka stavka. Obračun je po komadu.</t>
  </si>
  <si>
    <t>Pažljiva ručna demontaža i ponovna montaža drvenih klupa. Stvaka obuhvaća pažljivo ručnu uklanjanje, skladištenje, te ponovnu ugradnju na lokaciju sukaldno projektu nakon završetka radova. U cijenu uključiti sav potreban rad i materijal do potpunog završetka stavka. Obračun je po komadu.</t>
  </si>
  <si>
    <t>Izrada armiranobetonske ploče od betona klase C 30/37 (pješačkih staza, stepenica, kolnih pristupa i sl.). Stavka obuhvaća sav rad i materijal za izradu, prijevoz, obradu, njegu i zaštitu betona. Ucijenu je potrebno uključiti i oplatu sa svim učvršćivanjem i razupiranjem. Armatura se obračunava posebno. Obračun po m3 ugrađenog betona. Izvedba, kontrola kakvoće i obračun prema OTU 3-03.2 ili jednakovrijedno.</t>
  </si>
  <si>
    <t>Ugradnja tipskih betonskih kanalica dimenzija 40/10/50 cm, u sloj podložnog betona klase C 16/20 u količini od 0,10 m3/m.  Obračun je po metru dužnom ugrađenih kanalica. U cijeni je uključena izrada, planiranje i zbijanje podloge, nabava podložnog materijala i kanalica, svi prijevozi i prijenosi, privremeno skladištenje, razvoz i postavljanje predgotovljenih elemenata, obrada sljubnica, postavljanje i demontaža potrebne oplate, rad na ugradnji i njezi betona i sav rad, oprema i materijal potreban za potpuno dovršenje stavke. Izvedba, kontrola kakvoće i obračun prema OTU 3-04.9 ili jednakovrijedno.</t>
  </si>
  <si>
    <t>Postavljanje prometnog znaka B41 s retroreflektirajućom folijom klase II, debljine lima 2 mm, Ø 60 cm osmerokutnog oblika. Prometni znakovi postavljaju se prema projektu prometne opreme i signalizacije, a u skladu s važećim Pravilnikom o prometnim znakovima, opremi i signalizaciji na cestama i važećim hrvatskim normama koje reguliraju to područje (HRN ili jednakovrijedno).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 ili jednakovrijedno.</t>
  </si>
  <si>
    <t>Postavljanje prometnog znaka B43 s retroreflektirajućom folijom klase II, debljine lima 2 mm, Ø 60 cm osmerokutnog oblika. Prometni znakovi postavljaju se prema projektu prometne opreme i signalizacije, a u skladu s važećim Pravilnikom o prometnim znakovima, opremi i signalizaciji na cestama i važećim hrvatskim normama koje reguliraju to područje (HRN ili jednakovrijedno).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 ili jednakovrijedno.</t>
  </si>
  <si>
    <t>Postavljanje prometnog znaka C18 s retroreflektirajućom folijom koeficijenta retrorefleksije razreda RA2, debljine lima 2 mm, 60x60 cm. Prometni znakovi postavljaju se prema prometnom elaboratu,  a u skladu s važećim Pravilnikom o prometnim znakovima, opremi i signalizaciji na cestama i važećim hrvatskim normama koje reguliraju to područje (HRN  ili jednakovrijedno).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9.01.3 ili jednakovrijedno.</t>
  </si>
  <si>
    <t>Izrada strelica za označavanje jednog smjera (H22 i H24) bijele boje s retroreflektivnim zrncima klase II, dužine 1,6 m. Oznake na kolniku izvode se prema projektu prometne opreme i signalizacije, a u skladu s važećim Pravilnikom o prometnim znakovima, opremi i signalizaciji na cestama i važećim hrvatskim normama koje reguliraju to područje (HRN ili jednakovrijedno). U cijenu ulazi sav rad, materijal, prijevoz i sve ostalo što je potrebno za potpuni dovršetak posla uključujući potrebna ispitivanja kakvoće materijala i rada. Obračun je po komadu izvedenih oznaka.</t>
  </si>
  <si>
    <t xml:space="preserve">Izrada samostojeće oznake na kolniku (H76) bijele boje s retroreflektivnim zrncima klase II. Oznake na kolniku izvode se prema projektu prometne opreme i signalizacije, a u skladu s važećim Pravilnikom o prometnim znakovima, opremi i signalizaciji na cestama i važećim hrvatskim normama koje reguliraju to područje (HRN ili jednakovrijedno). U cijenu ulazi sav rad, materijal prijevoz i sve ostalo što je potrebno za potpuni dovršetak posla uključujući potrebna ispitivanja kakvoće materijala i rada. Obračun je po m2 izvedenih oznaka. </t>
  </si>
  <si>
    <t xml:space="preserve">Izrada samostojeće oznake na kolniku (H81) bijele boje s retroreflektivnim zrncima klase II. Oznake na kolniku izvode se prema projektu prometne opreme i signalizacije, a u skladu s važećim Pravilnikom o prometnim znakovima, opremi i signalizaciji na cestama i važećim hrvatskim normama koje reguliraju to područje (HRN ili jednakovrijedno). U cijenu ulazi sav rad, materijal prijevoz i sve ostalo što je potrebno za potpuni dovršetak posla uključujući potrebna ispitivanja kakvoće materijala i rada. Obračun je po m2 izvedenih oznaka. </t>
  </si>
  <si>
    <t>BICIKLISTIČKA STAZA U ULICI KRALJA TOMISLAVA</t>
  </si>
  <si>
    <t xml:space="preserve">Uklanjanje, demontaža, izmještanje i ponovna ugradnja oglasnog betonskog stupa. Ovaj rad obuhvaća vađenje i pažljivo demontiranje svih sastavnih elemenata stupa radi ponovne montaže, betonskih temeljnih stopa, utovar i prijevoz na privremeno odlagalište, utovar i prijevoz stupa i svih sastavnih elemenata do mjesta ugradnje (mjesto ugradnje udaljeno do 10 km), iskop jama za temeljne stope, betoniranje temeljnih stopa betonom C 20/25  i ponovnu montažu stupa sa svim elemetnima. Obračun je po komadu demontiranog i ponovno montiranog stupa. Izvođač nudi jedinstvenu cijenu na osnovu obilaska lokacije budućeg gradilišta. Jedinična cijena obuhvaća sav rad, materijal i opremu potrebnu za potpuno dovršenje stavke. Nakon izvršene nove montaže potrebno je izvršiti sanaciju zelenih površina što je uključeno u cijenu stavke.   </t>
  </si>
  <si>
    <r>
      <t xml:space="preserve">Uređenje slabo nosivog temeljnog tla i posteljice polaganjem  netkanog geotekstila katakteristika miminamlnih: polipropilenski, netkani, debljina: ≥ 2 mm, masa po jedinici površine: ≥ 300 g/m2, vlačna čvrstoća: ≥ 23 kN/m, obostrano izduženje pri najvećem opterećenju: ≥ 55%, otpornost na statičko probijanje (CBR): ≥ 3850 N, otpornost na dinamičko probijanje: &lt;15 mm, trajnost: min 50 godina. Uređenje slabo nosivog temeljnog tla i posteljice polaganjem geotekstila načina ugradnje (preklapanjem, zavarivanjem ili šivanjem) te kakvoće prema projektu, na prethodno poravnato tlo. Obračun je prema stvarnoj površini tla na koji je položen geotekstil (preklopi se ne uračunavaju) u četvornim metrima. U cijenu je uključen sav rad, nabava geotekstila i materijala za poravnavanje te ostalog potrebnog materijala, transporti i oprema za pripremu podloge i polaganje geotekstila, kao i ispitivanja i kontrola kakvoće. Izvedba, kontrola kakvoće i obračun prema OTU 2-08.4 ili jednakovrijedno. Ugradnju geotekstila odobra Nadzorni inženjer nakon provedenih kontrolnih ispitivanja modula stišljivosti posteljice. </t>
    </r>
    <r>
      <rPr>
        <b/>
        <sz val="10"/>
        <rFont val="Arial"/>
        <family val="2"/>
      </rPr>
      <t>Ugradnju geotekstila odobrava nadzorni inženjer nakon kontrolnih ispitivanja posteljice.</t>
    </r>
  </si>
  <si>
    <t>Uklanjanje postojećih prometnih znakova (jedan znak) s jednim stupom (nosać), betonskom temeljnom stopom i svim elementima. Rad obuhvaća uklanjanje, štemanje, rušenje, čišćenje, utovar i prijevoz materijala na skladište Investitora (stup i znak) ili mjesto oporabe ili zbrinjavanja (betonski temelj i ostalo). Uklonjeni stup i znak ostaju u vlasništvu Investitora.</t>
  </si>
  <si>
    <t>Uklanjanje postojećih prometnih znakova (dva znak) s jednim stupom (nosać), betonskom temeljnom stopom i svim elementima. Rad obuhvaća uklanjanje, štemanje, rušenje, čišćenje, utovar i prijevoz materijala na skladište Investitora (stup i znak) ili mjesto oporabe ili zbrinjavanja (betonski temelj i ostalo). Uklonjeni stup i znak ostaju u vlasništvu Investitora.</t>
  </si>
  <si>
    <t>Izrada nivelirajućeg sloja pješačkih staza od mehanički zbijenog drobljenog kamenog materijala 2/4 mm u sloju 5 cm. Za izradu drobljeni kameni materijal ili mješavina sastavljena od više frakcija. Svaki od ovih materijala mora zadovoljiti određene zahtjeve prema odredbama standarda. Izrada se vrši ručno. Maksimalno odstupanje od točno projektirane visini je 6 mm, mjereći s aluminijskom letvom dužine 3 m. Valjanje podloge je dozvoljeno isključivo valjkom maksimalne težine do 500 kg, bez vibracije. Prilikom valjanja, nužno je vlažiti podlogu. Rad obuhvaća dobavu i ugradnju zrnastog kamenog materijala u nosivi sloj kolničke konstrukcije. Zahtjevi kvalitete su: stupanj zbijenosti u odnosu na modificirani Proctor: Sz &gt; 100% i modul stišljivosti mjeren kružnom pločom Ms&gt;60MN/m2. Radove izvesti u skladu sa O.T.U.I 5-01 ili jednakovrijedno. Rad obuhvaća dobavu materijala, razastiranje, planiranje i zbijanje.</t>
  </si>
  <si>
    <t xml:space="preserve">Nabava, dobava i ugradnja betonskih opločnjaka dimenzija 60/40cm., d=6 cm prema projektnoj dokumentaciji (odabir opločnjaka i način slaganja određuje projektant u dogovoru s investitorom) na predhodno uređeni sloj. Moraju biti otporne na smrzavanje i soli prema normama HRN EN 1338:2004 i HRN EN 1339:2004 ili jednakovrijedno.
Imati barem osnovnu zaštitu za betonske proizvode koja štiti površinu od uobičajenih vremenskih utjecaja, biti tvornički impregnirane radi manje osjetljivosti na vremenske utjecaje i
prljavštinu. Betonske ploče za opločenje su međusobno razmaknute sa širokom zatravljenom reškom, sljubljene kada se fugiraju kvarcnim pijeskom granulacije 0,3 do 1,3 mm, kvarcni pijesak treba umesti u reške. Obratiti pozornost na preciznost i shemu slaganja. U cijenu uračunat sav potreban rad i materijal do dovršenosti.     </t>
  </si>
  <si>
    <t>Izrada nasipa od zemljanih materijala iz iskopa trase ili pozajmišta. Zemljani materijal iz iskopa (stavka 2.1.) moguće koristiti ako zadovoljava uvjete ugradnje (po odobrenju nadzornog inženjera).  Stavka obuvhaća sav rad, materijal te planiranje pokosa nasipa i čišćenje okoline.</t>
  </si>
  <si>
    <r>
      <t xml:space="preserve">Strojni površinski iskop humusa s utovarom i odvozom privremenu gradilišnu deponiju radi kasnije upotrebe dok se višak iskopanog materijala utovara u vozilo i odvozi mjesto oporabe ili zbrinjavanja, razastiranjem i planiranjem iskopanog humusa na mjestu oporabe ili zbrinjavanja, u cijenu uključiti i odvoz višak na deponiju za odlaganje građevinskog otpada koja uključuje i troškove deponiranja građevinskog otpada. Deponiju je dužan osigurati izvođač radova. </t>
    </r>
    <r>
      <rPr>
        <b/>
        <sz val="10"/>
        <rFont val="Arial"/>
        <family val="2"/>
      </rPr>
      <t xml:space="preserve">Dio iskopanog materijala je potrebno iskoristiti za uređenje zelene površine i nasipa. </t>
    </r>
    <r>
      <rPr>
        <sz val="10"/>
        <rFont val="Arial"/>
        <family val="2"/>
        <charset val="238"/>
      </rPr>
      <t xml:space="preserve">U debljini prema projektu ili iznimno stvarne debljine prema uputama nadzornog inženjera. Rad se mjeri u kubičnim metrima stvarno iskopanog humusa, mjereno u sraslom stanju. Izvedba, kontrola kakvoće i obračun prema OTU 2-01 ili jednakovrijedno.    </t>
    </r>
  </si>
  <si>
    <t>BICIKLISTIČKA STAZA U ULICI FRANJE MARKOVIĆA</t>
  </si>
  <si>
    <t>Uklanjanje panjeva ražličitih dimenzija. Ovaj rad obuhvaća uklanjanje panjeva s odsijecanjem korijenja na dužine pogodne za prijevoz, čišćenje i uklanjanje sveg nepotrebnog materijala zaostalog nakon izvedenih radova, prijevoz na odlagalište te uključivo uređenje istog. Stavka uključuje i zatrpavanje zemljom ili pijeskom iskopa od panjeva do kote terena. Izvedba, kontrola kakvoće i obračun prema OTU 1-03.1 ili jednakovrijedno.</t>
  </si>
  <si>
    <t>Uklanjanje i drobljenje asfaltnih slojeva postojeće konstrukcije debljine 8-12 cm. Stavka obuhvaća strojni iskop ili glodanje asfaltnih slojeva postojeće kolničke konstrukcije, utovar i prijevoz na deponiju ili odlagalište Investitora. Jedinična cijena obuhvaća sav rad i opremu potrebnu za potpuno dovršenje stavke.  </t>
  </si>
  <si>
    <t xml:space="preserve">Visinsko uklapanje lijevano željeznih slivničkih rešetki sa okvirom koji se nalaze u području zahvata. Stavka obuhvaća uklanjanje postojećih slivničkih rešetki sa okvirom, popravak oštećenih dijelova okna, betoniranje betonom C30/37 i nabavu, dobavu i ugradnju nove rešetke od lijevanog željeza nosivosti 400 kN. Obračun je po komadu. </t>
  </si>
  <si>
    <t xml:space="preserve">Uklanjanje postojećih armiranobetonskih konstrukcija pneumatskim čekićima. Stavka obuhvaća uklanjanje, utovar, deponiranje i troškove deponiranja. Deponiju je dužan osigurati izvođač radova kao i troškove deponiranja. Obračun je po m3. </t>
  </si>
  <si>
    <t>Izrada armiranobetonske ploče od betona klase C 30/37. Stavka obuhvaća sav rad i materijal za izradu, prijevoz, obradu, njegu i zaštitu betona. Ucijenu je potrebno uključiti i oplatu sa svim učvršćivanjem i razupiranjem. Armatura se obračunava posebno. Obračun po m3 ugrađenog betona. Izvedba, kontrola kakvoće i obračun prema OTU 3-03.2 ili jednakovrijedno.</t>
  </si>
  <si>
    <t>Nabava, prijevoz i ugradnja armature, rebrasta armatura, B500B. Prema specifikacijama iz projekta. Obračunava se po kilogramu (kg) ugrađene armature prema specifikacijama iz projekta, a u cijeni je uključena nabava čelika za armiranje; razvrstavanje i čišćenje, sječenje i savijanje; doprema na gradilište, privremeno skladištenje, prijevozi i prijenosi; postavljanje, podlaganje i vezanje te eventualno zavarivanje uključivo izradu skela za rad na postavljanju armature kao i sav ostali rad, oprema i materijal potrebni za dovršenje stavke i postavljanje u projektirani položaj. Izvedba, kontrola kakvoće i obračun prema OTU 7-00.2., 7-01.5. i 3-05.5 ili jednakovrijedno.</t>
  </si>
  <si>
    <t>Pažljiva ručna demontaža i ponovna montaža drvenih klupa. Stvaka obuhvaća pažljivo ručnu uklanjanje, skladištenje, te ponovnu ugradnju na istu lokaciju nakon završetka radova. U cijenu uključiti sav potreban rad i materijal do potpunog završetka stavka. Obračun je po komadu.</t>
  </si>
  <si>
    <t>Pažljiva ručna demontaža i ponovna montaža koša za smeće. Stvaka obuhvaća pažljivo ručnu uklanjanje, skladištenje, te ponovnu ugradnju na istu lokaciju nakon završetka radova. U cijenu uključiti sav potreban rad i materijal do potpunog završetka stavka. Obračun je po komadu.</t>
  </si>
  <si>
    <t>Izmještanje na novu lokaciju postojećih prometnih znakova (jedan znak) s jednim stupom (nosać), betonskom temeljnom stopom i svim elementima te montaža na novoj lokaciji. Rad obuhvaća uklanjanje, štemanje, rušenje, čišćenje, privremeno skladištenje te izradu novog temelja i ugradnju stupa i znaka.</t>
  </si>
  <si>
    <t>Izmještanje na novu lokaciju postojećih prometnih znakova  (dva znaka) s jednim stupom (nosać), betonskom temeljnom stopom i svim elementima te montaža na novoj lokaciji. Rad obuhvaća uklanjanje, štemanje, rušenje, čišćenje, privremeno skladištenje te izradu novog temelja i ugradnju stupa i znakova.</t>
  </si>
  <si>
    <t xml:space="preserve">Pažljiva ručna demontaža i ponovna montaža postojeće ograde na dječjem igralištu sa ulaznim vratima. Stvaka obuhvaća pažljivo ručnu uklanjanje, skladištenje, te ponovnu ugradnju na lokaciju van biclističke staze nakon završetka radova. Višak uklonjenja ograda ostaje u vlasništvu investitora te ju je potrebno odvesti na skladište investitora koji je udaljeno od 10km. U cijenu uključiti sav potreban rad i materijal do potpunog završetka stavka. Obračun je po metru dužnom. </t>
  </si>
  <si>
    <t>Uklanjanje postojeće ograde</t>
  </si>
  <si>
    <t>Ponovna ugradnja postojeće ograde i ulaznih vrata</t>
  </si>
  <si>
    <t xml:space="preserve">Uklanjanje, demontaža i odvoz  ZIP-LINE. Zip-line je izrađena od nosaća, sajle i igrala za klizanje i sjedenje. Ovaj rad obuhvaća vađenje i pažljivo demontiranje svih sastavnih elemenata Zip-lina radi ponovne montaže, betonskih temeljnih stopa, utovar i prijevoz na privremeno odlagalište, utovar i prijevoz Zip-lina, svih sastavnih elemenata do mjesta skladištenja (mjesto skladištenja udaljeno do 10 km). Obračun je po komadu demontiranog Zip-lina. Jedinična cijena obuhvaća sav rad, materijal i opremu potrebnu za potpuno dovršenje stavke. Nakon izvršene demontaže potrebno je izvršiti sanaciju zelenih površina što je uključeno u cijenu stavke.   </t>
  </si>
  <si>
    <t>Obračun po komplet</t>
  </si>
  <si>
    <t xml:space="preserve">Uklanjanje, demontaža, izmještanje i ponovna ugradnja ljuljačke sa dva odvojena sjedala. Ljuljačka je izrađena od metalnih nosaća i metalne grede. Ovaj rad obuhvaća vađenje i pažljivo demontiranje svih sastavnih elemenata ljuljačke radi ponovne montaže, betonskih temeljnih stopa, utovar i prijevoz na privremeno odlagalište, utovar i prijevoz ljuljačke i svih sastavnih elemenata do mjesta ugradnje (mjesto ugradnje udaljeno do 10 km), iskop jama za temeljne stope, betoniranje temeljnih stopa betonom C 20/25 dimenzija 0,25x0,25x0,40 m i ponovnu montažu ljuljačke sa svim elemetnima. Obračun je po komadu demontirane i ponovno montirane ljuljačke. Izvođač nudi jedinstvenu cijenu na osnovu obilaska lokacije budućeg gradilišta. Jedinična cijena obuhvaća sav rad, materijal i opremu potrebnu za potpuno dovršenje stavke. Nakon izvršene nove montaže potrebno je izvršiti sanaciju zelenih površina što je uključeno u cijenu stavke.   </t>
  </si>
  <si>
    <r>
      <t xml:space="preserve">Strojni površinski iskop humusa s utovarom i odvozom privremenu gradilišnu deponiju radi kasnije upotrebe dok se višak iskopanog materijala utovara u vozilo i odvozi mjesto oporabe ili zbrinjavanja, razastiranjem i planiranjem iskopanog humusa na mjestu oporabe ili zbrinjavanja, u cijenu uključiti i odvoz višak na deponiju za odlaganje građevinskog otpada koja uključuje i troškove deponiranja građevinskog otpada. Deponiju je dužan osigurati izvođač radova. </t>
    </r>
    <r>
      <rPr>
        <b/>
        <sz val="10"/>
        <rFont val="Arial"/>
        <family val="2"/>
      </rPr>
      <t xml:space="preserve">Dio iskopanog materijala je potrebno iskoristiti za uređenje zelene površine. </t>
    </r>
    <r>
      <rPr>
        <sz val="10"/>
        <rFont val="Arial"/>
        <family val="2"/>
        <charset val="238"/>
      </rPr>
      <t xml:space="preserve">U debljini prema projektu ili iznimno stvarne debljine prema uputama nadzornog inženjera. Rad se mjeri u kubičnim metrima stvarno iskopanog humusa, mjereno u sraslom stanju. Izvedba, kontrola kakvoće i obračun prema OTU 2-01 ili jednakovrijedno.    </t>
    </r>
  </si>
  <si>
    <r>
      <t xml:space="preserve">Uređenje slabo nosivog temeljnog tla i posteljice polaganjem  netkanog geotekstila, mase 300 gr/m2. Uređenje slabo nosivog temeljnog tla i posteljice polaganjem geotekstila načina ugradnje (preklapanjem, zavarivanjem ili šivanjem) te kakvoće prema projektu, na prethodno poravnato tlo. Obračun je prema stvarnoj površini tla na koji je položen geotekstil (preklopi se ne uračunavaju) u četvornim metrima. U cijenu je uključen sav rad, nabava geotekstila i materijala za poravnavanje te ostalog potrebnog materijala, transporti i oprema za pripremu podloge i polaganje geotekstila, kao i ispitivanja i kontrola kakvoće. Izvedba, kontrola kakvoće i obračun prema OTU 2-08.4 ili jednakovrijedno. </t>
    </r>
    <r>
      <rPr>
        <b/>
        <sz val="10"/>
        <rFont val="Arial"/>
        <family val="2"/>
        <charset val="238"/>
      </rPr>
      <t>Ugradnju geotekstila odobra Nadzorni inženjer nakon provedenih kontrolnih ispitivanja modula stišljivosti posteljice.</t>
    </r>
  </si>
  <si>
    <t>Ugradnja rubnjaka (na podlozi od betona klase C 16/20) od predgotovljenih betonskih elemenata klase C 35/45, dimenzija 15/25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 ili jednakovrijedno</t>
  </si>
  <si>
    <t>Iskop za izradu plitkih drenaža, u materijalu kategorije "C". Strojni iskop rova za plitke drenaže prema nacrtima iz projekta. Rad se mjeri u kubičnim metrima stvarno iskopanog rova u sraslom tlu, a u cijenu su uključeni i svi eventualni pomoćni radovi, poravnanje dna, zatrpavanje rova nakon ugradnje drenaže, utovar viška materijala nakon zatrpavanja u prijevozno sredstvo i odvoz na deponiju.  Izvedba, kontrola kakvoće i obračun prema OTU 2-05. i 3-02.2 ili jednakovrijedno. Stavka obuhvaća osiguravanje deponije kao i troškove deponiranja.</t>
  </si>
  <si>
    <r>
      <t>Obračun po m</t>
    </r>
    <r>
      <rPr>
        <vertAlign val="superscript"/>
        <sz val="10"/>
        <rFont val="Arial"/>
        <family val="2"/>
        <charset val="238"/>
      </rPr>
      <t>3</t>
    </r>
    <r>
      <rPr>
        <sz val="10"/>
        <rFont val="Arial"/>
        <family val="2"/>
        <charset val="238"/>
      </rPr>
      <t xml:space="preserve"> </t>
    </r>
  </si>
  <si>
    <t>Izrada plitkih drenaža, od perforiranih drenažnih perforacije 220 stupnjeva od PE jednoslojne drenažne cijevi profila DN 110 mm. Izrada plitkih drenaža u već iskopanim rovovima, dna ispod granice smrzavanja i isplaniranog na zadani nagib iz projekta, od PE jednoslojne drenažne cijevi, sa ugradbom filtarskog sloja od šljunka ili tucanika granulacije 8-63 mm promjera zrna i zatrpavanje rova te utovarom i odvozom viška materijala. U cijenu je uključeno i poravnanje dna iskopanog rova, nabava, prijevoz i prijenos materijala za izradu podloge, filterskog materijala i drenažnih cijevi i spojeva odnosno ispusta, po potrebi privremeno skladištenje materijala, rad na izradi podloge, postavljanju i spajanju drenažnih cijevi u projektiranom nagibu, izrada predviđenih vodolovnih grla ili ispusta u okolni teren, izrada filtarskog sloja sa pažljivim zbijanjem i čišćenje nakon dovršetka radova. Stavka obuhvaća sav potreban rad, materijal i opremu. Rad se obračunava po metru dužnom izvedenog drenažnog sustava.  Izvedba, kontrola kakvoće i obračun prema OTU 3-02.2 ili jednakovrijedno.</t>
  </si>
  <si>
    <r>
      <t>Strojni iskop rova za kanalizaciju sa razupiranjem. Zatrpavanje rova obračunava se posebno.  Iskop rova je u materijalu kategorije "C", dubine do 2 m. Prema nacrtima iz projekta, projektirane širine sa razupiranjem. Rad se mjeri u kubičnim metrima stvarno iskopanog rova u sraslom tlu, a u cijenu je uključen iskop, te utovar u prijevozno sredstvo, te svi pomoćni radovi (crpljenja vode, vertikalni prijenosi, razupiranje), poravnanje dna, eventualno potrebna mjestimična sanacija dna iskopa i čišćenje terena u pojasu rova. Izvedba, kontrola kakvoće i obračun prema OTU 2-05 i 3-04.1 ili jednakovrijedno. S</t>
    </r>
    <r>
      <rPr>
        <sz val="10"/>
        <rFont val="Arial"/>
        <family val="2"/>
      </rPr>
      <t>tavka obuhvaća osiguravanje deponije kao i troškove deponiranja.</t>
    </r>
  </si>
  <si>
    <t>Izrada nosivog sloja (Ms≥60 MN/m2) od prirodnog drobljenog kamenog materijala, najvećeg zrna 63 mm, debljine prema projektu. U cijenu je uključena nabava i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ili jednakovrijedno.</t>
  </si>
  <si>
    <t>Izrada nosivog sloja ceste (srednje prometno opterećenje) AC 32 base 50/70 AG6 M2, debljine 7,0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ili jednakovrijedno)  i Tehničkom propisu za asfaltne kolnike.</t>
  </si>
  <si>
    <t>Izrada habajućeg sloja ceste (srednje prometno opterećenje) AC 11 surf  50/70 AG4 M3, debljine 4,0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ili jednakovrijedno)  i Tehničkom propisu za asfaltne kolnike.</t>
  </si>
  <si>
    <t>Izrada bitumenskog međusloja za sljepljivanje asfaltnih slojeva s bitumenskom emulzijom u količini od 0,50 kg/m2. U cijeni su sadržani svi troškovi nabave materijala, prijevoz, oprema i sve ostalo što je potrebno za potpuno izvođenje radova. Obračun je po m2 stvarno poprskane površine. Izvedba, kontrola kakvoće i obračun prema OTU 6-01 ili jednakovrijedno.</t>
  </si>
  <si>
    <t xml:space="preserve">Izrada podloge za postavljanje tipskih betonskih elemenata od drobljene kamene sitneži 0/4 mm, debljine 3 cm.  Jedinična cijena obuhvaća nabavu, prijevoz potrebnog materijala i izradu podloge za polaganje betonskih elemenata te sav rad, opremu i materijal potreban za potpuno dovršenje stavke. Obračun je po m3 izvedene podloge. </t>
  </si>
  <si>
    <t xml:space="preserve">Izrada taktilnog polja upozorenja čepaste strukture od betonskih ploča dimenzija 40x40x6 cm. Taktilna polja postavljaju se prema projektu prometne opreme i signalizacije, a u skladu s važećim Pravilnikom o osiguranju pristupačnosti građevina osobama s invaliditetom i smanjene pokretljivosti te važećim hrvatskim normama koje reguliraju to područje. Jedinična cijena obuhvaća nabavu, prijevoz i ugradnju taktilnog polja prema detaljima iz projekta. Obračun je po m2 postavljenih taktilnih polja. </t>
  </si>
  <si>
    <t xml:space="preserve">Izrada taktilnog polja upozorenja užljebljene strukture od betonskih ploča dimenzija 40x40x6 cm. Taktilna polja postavljaju se prema projektu prometne opreme i signalizacije, a u skladu s važećim Pravilnikom o osiguranju pristupačnosti građevina osobama s invaliditetom i smanjene pokretljivosti te važećim hrvatskim normama koje reguliraju to područje. Jedinična cijena obuhvaća nabavu, prijevoz i ugradnju taktilnog polja prema detaljima iz projekta. Obračun je po m2 postavljenih taktilnih polja. </t>
  </si>
  <si>
    <t>Postavljanje prometnog znaka B02 s retroreflektirajućom folijom klase II, debljine lima 2 mm, Ø 60 cm osmerokutnog oblika. Prometni znakovi postavljaju se prema projektu prometne opreme i signalizacije, a u skladu s važećim Pravilnikom o prometnim znakovima, opremi i signalizaciji na cestama i važećim hrvatskim normama koje reguliraju to područje (HRN ili jednakovrijedno).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 ili jednakovrijedno.</t>
  </si>
  <si>
    <t>Postavljanje prometnog znaka B18 s retroreflektirajućom folijom klase II, debljine lima 2 mm, Ø 60 cm osmerokutnog oblika. Prometni znakovi postavljaju se prema projektu prometne opreme i signalizacije, a u skladu s važećim Pravilnikom o prometnim znakovima, opremi i signalizaciji na cestama i važećim hrvatskim normama koje reguliraju to područje (HRN ili jednakovrijedno).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 ili jednakovrijedno.</t>
  </si>
  <si>
    <t>Postavljanje prometnog znaka C02 s retroreflektirajućom folijom koeficijenta retrorefleksije razreda RA2, debljine lima 2 mm, 60x60 cm. Prometni znakovi postavljaju se prema prometnom elaboratu,  a u skladu s važećim Pravilnikom o prometnim znakovima, opremi i signalizaciji na cestama i važećim hrvatskim normama koje reguliraju to područje (HRN  ili jednakovrijedno).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9.01.3 ili jednakovrijedno.</t>
  </si>
  <si>
    <t>Postavljanje prometnog znaka C08 s retroreflektirajućom folijom koeficijenta retrorefleksije razreda RA2, debljine lima 2 mm, 60x60 cm. Prometni znakovi postavljaju se prema prometnom elaboratu,  a u skladu s važećim Pravilnikom o prometnim znakovima, opremi i signalizaciji na cestama i važećim hrvatskim normama koje reguliraju to područje (HRN  ili jednakovrijedno).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9.01.3 ili jednakovrijedno.</t>
  </si>
  <si>
    <t xml:space="preserve">Postavljanje ploče (bočne) zapreke (K12-2) veličine 30x100 cm. Ploče se ugrađuju prema projektu prometne opreme i signalizacije, a u skladu s važećim Pravilnikom o prometnim znakovima, opremi i signalizaciji na cestama i važećim hrvatskim normama koje reguliraju to područje (HRN  ili jednakovrijedno). U cijeni je uključena dobava i montaža, svi prijevozi, prijenosi i skladištenje, sav rad i materijal, te pričvrsni elementi i pribor za ugradnju po uvjetima iz projekta.  Podloga prometnog znaka izrađuje se od aluminijskog lima sa dvostruko povijenim rubom. Izvedba i kontrola kakvoće prema OTU 9.01 i 9.01.3 ili jednakovrijedno. Obračun je po komadu postavljene ploče. </t>
  </si>
  <si>
    <t xml:space="preserve">Postavljanje ploče (bočne) zapreke (K12-3) veličine 30x100 cm. Ploče se ugrađuju prema projektu prometne opreme i signalizacije, a u skladu s važećim Pravilnikom o prometnim znakovima, opremi i signalizaciji na cestama i važećim hrvatskim normama koje reguliraju to područje (HRN  ili jednakovrijedno). U cijeni je uključena dobava i montaža, svi prijevozi, prijenosi i skladištenje, sav rad i materijal, te pričvrsni elementi i pribor za ugradnju po uvjetima iz projekta.  Podloga prometnog znaka izrađuje se od aluminijskog lima sa dvostruko povijenim rubom. Izvedba i kontrola kakvoće prema OTU 9.01 i 9.01.3 ili jednakovrijedno. Obračun je po komadu postavljene ploče. </t>
  </si>
  <si>
    <t xml:space="preserve">Izrada dobava i ugradanja uzdignute plohe K36 cijela površina je veličine 15,00x6,00 m od armiranog betona za smirivanje prometa. Jedinična cijena obuhvaća uklanjanje postojeće kolničke konstrukcije deb 0,47cm (rušenje, iskop, utovar, odovoz, deponiju i troškove deponiranja), izrada podloge od drobljenog kamenog materijala deb. 0,20cm., betoniranja cijele površine betonom C30/37 deb. 0.27cm, armiranje 120kg/m3. Radove izvesti sve do potpune gotovosti sukaldno prometnom elaboratu. Bojanje horizontalnom signalizacijom; pješački prijelaz je obračunat u stavci  V.19. Obračun je po komadu. </t>
  </si>
  <si>
    <t>Izrada horizontalne oznake umjetne izbočine (H55-1) za označavanje "uzdignute plohe" u svrhu dodatnog označavanja naprava za smirivanje prometa prije naprave izvesti( cik-cak) crte žutom bojom retroreflektivnim zrncima klase II. Oznake na kolniku izvode se prema prometnom elaboratu, a u skladu s važećim zakonskim i podzakonskim aktima iz područja cestovnog prometa te hrvatskim normama (HRN 1436 ili jednakovrijedno). U cijenu ulazi sav rad, materijal prijevoz i sve ostalo što je potrebno za potpuni dovršetak posla uključujući potrebna ispitivanja kakvoće materijala i rada. Obračun je po komadu izvedenih oznaka. Izvedba, kontrola kakvoće i obračun prema OTU 9-02 i 9-02.3 ili jednakovrijedno.</t>
  </si>
  <si>
    <t>Izrada pješačkog prijelaza (H20) crvene boje s retroreflektivnim zrncima klase II, dimenzija prema projektu. Oznake na kolniku izvode se prema projektu, a u skladu s važećim zakonskim i podzakonskim aktima iz područja cestovnog prometa te hrvatskim normama (HRN 1436 ili jednakovrijedno). U cijenu ulazi sav rad, materijal prijevoz i sve ostalo što je potrebno za potpuni dovršetak posla uključujući potrebna ispitivanja kakvoće materijala i rada. Obračun je po m2 izvedenih oznaka. Izvedba, kontrola kakvoće i obračun prema OTU 9-02 i 9-02.2 ili jednakovrijedno.</t>
  </si>
  <si>
    <t>Izrada pješačkog prijelaza (H19) bijele boje s retroreflektivnim zrncima klase II, širine 3,0 m, širine trake, puno/prazno polje 0,5/0,5 m. Oznake na kolniku izvode se prema prometnom elaboratu, a u skladu s važećim zakonskim i podzakonskim aktima iz područja cestovnog prometa te hrvatskim normama (HRN 1436 ili jednakovrijedno). U cijenu ulazi sav rad, materijal prijevoz i sve ostalo što je potrebno za potpuni dovršetak posla uključujući potrebna ispitivanja kakvoće materijala i rada. Obračun je po m2 izvedenih oznaka. Izvedba, kontrola kakvoće i obračun prema OTU 9-02 i 9-02.2 ili jednakovrijedno.</t>
  </si>
  <si>
    <t>Kolni prilazi</t>
  </si>
  <si>
    <t xml:space="preserve">Strojni široki iskop postojeće kolničke konstrukcije kolnih pristupa (nosivi sloj od kamenih materijala deb. 15 cm.) na trasi. Prema odredbama projekta s utovarom u prijevozno sredstvo i deponiranjem. Rad se mjeri u kubičnim metrima stvarno iskopanog materijala, mjereno u sraslom stanju, a u jediničnu cijenu uračunati su svi radovi na iskopu materijala sa utovarom u prijevozna sredstva i prijevoz na deponiju Investitora udaljenu do 15 km. Jedinična cijena obuhvaća sav rad i opremu potrebnu za potpuno dovršenje stavke. Materijal ostaje u vlasništvu Investitora. </t>
  </si>
  <si>
    <t>Izrada bankina od zrnatog kamenog materijala širine 25 cm, debljine 10 cm. Bankina se izvodi na uredno izvedenoj i preuzetoj podlozi, veličine zrna 0-31,5 mm, širine i debljine u zbijenom stanju prema projektu, a ovisno o debljini kolničke konstrukcije. U cijenu je uključena nabava i prijevoz potrebnog materijala, razastiranje, grubo i fino planiranje, te zbijanje do tražene zbijenosti, debljine sloja i nagiba prema projektu i svi potrebni strojevi za dovršenje stavke. Obračun je u m1 izrađene bankine debljine i širine određene projektom. Izvedba, kontrola kakvoće i obračun prema OTU 2-16. i 2-16.1 ili jednakovrijedno.</t>
  </si>
  <si>
    <t>VII</t>
  </si>
  <si>
    <t>1.</t>
  </si>
  <si>
    <t>Ulica kralja Tomislava</t>
  </si>
  <si>
    <t>2.</t>
  </si>
  <si>
    <t>Ulica Franje Markovića</t>
  </si>
  <si>
    <t>3.</t>
  </si>
  <si>
    <t>UKUPNO  I  (EUR)</t>
  </si>
  <si>
    <t>UKUPNO  II  (EUR)</t>
  </si>
  <si>
    <t>UKUPNO  III (EUR)</t>
  </si>
  <si>
    <t>UKUPNO  IV (EUR)</t>
  </si>
  <si>
    <t>UKUPNO  V (EUR)</t>
  </si>
  <si>
    <t>UKUPNO  VI  (EUR)</t>
  </si>
  <si>
    <t>UKUPNO (EUR):</t>
  </si>
  <si>
    <t>PDV 25% (EUR):</t>
  </si>
  <si>
    <t>UKUPNO SA PDV-om (EUR):</t>
  </si>
  <si>
    <t>UKUPNO  VI (EUR)</t>
  </si>
  <si>
    <t>UKUPNO  VII  (EUR)</t>
  </si>
  <si>
    <t>Količina</t>
  </si>
  <si>
    <t>Jed.cij.</t>
  </si>
  <si>
    <t xml:space="preserve">Iskolčenje trase i svih objekata unutar zahvata, čime su obuhvaćena sva mjerenja kojima se podaci prenose na teren, osiguranje karakterističnih točaka, obavljanje i održavanje iskolčenih oznaka za vrijeme građenja. Radove izvesti u skladu sa O.T.U.I 1-02.2;1-02.3;1-2.05, i 1-02.6 ili jednakovrijedno.
Cijena također obuhvaća geodetsku izradu:          
       </t>
  </si>
  <si>
    <t xml:space="preserve">Izjava ovlašetnog geodete o izvedenom stanju </t>
  </si>
  <si>
    <t xml:space="preserve">Strojno zasjecanje asfalta, bet opločnjaka, betona i sl.. Stavkom su obuhvaćena sva strojna zasijecanja na mjestima uklapanja nove i stare kolničke konstrukcije, na mjestina proširenja kolnika, zasijecanja pri izvedbi prekopa i sl. Jedinična cijena obuhvaća sav rad, opremu i materijal potreban za potpuno dovršenje stavke. </t>
  </si>
  <si>
    <t xml:space="preserve">Uklanjanje asfaltnih slojeva postojeće konstrukcije debljine 8-12 cm.  Stavka obuhvaća strojni iskop ili glodanje asfaltnih slojeva postojeće kolničke konstrukcije, utovar i prijevoz na deponiju udaljenu 10-15 km. koju je dužan osigurati izvođačm radova kao i troškove deponiranja. Jedinična cijena obuhvaća sav rad i opremu potrebnu za potpuno dovršenje stavke. </t>
  </si>
  <si>
    <t xml:space="preserve">Uklanjanje asfaltnih slojeva postojeće konstrukcije debljine 4 cm.  Stavka obuhvaća strojni iskop ili glodanje asfaltnih slojeva postojeće kolničke konstrukcije, utovar i prijevoz na deponiju udaljenu 10-15 km. koju je dužan osigurati izvođačm radova kao i troškove deponiranja. Jedinična cijena obuhvaća sav rad i opremu potrebnu za potpuno dovršenje stavke. </t>
  </si>
  <si>
    <t>Uklanjanje i drobljenje asfaltnih slojeva postojeće konstrukcije debljine 6-8 cm. Stavka obuhvaća strojni iskop ili glodanje asfaltnih slojeva postojeće kolničke konstrukcije, utovar i prijevoz na deponiju ili odlagalište Investitora. Jedinična cijena obuhvaća sav rad i opremu potrebnu za potpuno dovršenje stavke.  </t>
  </si>
  <si>
    <t>Rušenje i uklanjanje postojećih betonskih rubnjaka i klinker opeke. Uklonjeni materijal je potrebno utovariti u vozilo i odvesti na deponiju koju je dužan osigurati izvođač radova kao i troškove deponiranja. Rušenje i uklanjanje izvesti bez oštećenja postojećih prometnica, ukoliko dođe do oštećenja postojećih prometnica istu je potrebno dovesti u prvobitno stanje što je uključeno u jedniničnu cijenu ove stavke. Obračun je po m1 porušenih i ukonjenih rubnjaka.  Izvedba, kontrola kakvoće i obračun prema OTU 1-03.2 ili jednakovrijedno.</t>
  </si>
  <si>
    <t xml:space="preserve">Rušenje i uklanjanje postojećih poklopaca revizijskih okana komplet zajedno s nosačima poklopaca i betonskom pločom, te nabava i ugradnja novog okuglog poklopca. Rad obuhvaća skidanje, štemanje, rušenje do visine za ugradnju novog poklopca s monolitnom armiranobetonskom pločom d=15 cm, utovar i prijevoz materijala na deponiju, te nabava, dobava i ugradnja samonivelirajućeg teleskopskog poklopaca revizijskog okna svijetlog promjera 605 mm, iz lijevanog željeza (nodularni lijev), obavezno s hvatištem za prihvat poluge za olakšano i sigurno otvaranje, bez zgloba, visina reljefa površine poklopca najmanje 5,0 mm zbog protukliznosti, s okruglim samonivelirajućim okvirom za ugradnju izravno u habajući sloj asfalta, s teleskopskim prstenom od lijevanog željeza (nodularni lijev) visine 80 mm, s uloškom od SBR gume protiv lupanja debljine najmanje 10 mm, mehanički utisnutim u horizontalno ležište na okviru, ležište prethodno strojno obrađeno za optimalno </t>
  </si>
  <si>
    <t>nalijeganje, s mogućnošću zamjene, bez mogućnosti ispadanja, minimalne tvrdoće 93° (prema Shore A skali ili jednakovrijedno), razreda opterećenja D400 (prema HRN EN 124-2:2015 ili jednakovrijedno), s kopčama za zaključavanje od TPU poliuretana za izbjegavanje lupanja minimalne tvrdoće 90° (prema Shore A skali ili jednakovrijedno), koje ne zahtijevaju održavanje i potpuno su sigurne od podizanja uslijed prometa, tolerancija kod ugradnje najmanje 5 cm. Pritisak okvira na dosjednu površinu do najviše 1,6 N/mm2 protiv potonuća uslijed prometa. Ugradnja bez podizanja pegle ili zaustavljanja razastirača asfalta (bez gubitka ravnosti ili prekida zbijenosti). Postavljanje na novu niveletu prema projektu i armiranobetonske ploče C30/37, XC2 dim.120x120x15 cm obostrano armiranu sa Q785 sa prodorom promjera 66 cm za ugradnju poklopca, monlitno izvedenu i dostavljenu na ugradnju nakon 10 dana njegovanja prije ugradnje. U stavku uključen sav potreban rad, materijal i oprema do gotovosti. Uklonjeni poklopci ostaju u vlasništvu Investitora.</t>
  </si>
  <si>
    <t>Visinsko uklapanje metalnih poklopaca sa okvirom postojećih okana i zdenaca različitih komunalnih instalacija koji se nalaze u području zahvata. Stavka obuhvaća uklanjanje postojećih poklopaca sa okvirom, popravak oštećenih dijelova okna, betoniranje betonom C30/37 i ponovnu ugradnju poklopca na kotu određenu projektom. Stavka obuhvaća sav potreban rad, materijal i opremu potrebne za potpuno dovršenje stavke.</t>
  </si>
  <si>
    <t>Visinsko uklapanje postojećeg  poklopaca u kadici sa opločenjem različitih komunalnih instalacija koji se nalaze u području zahvata. Stavka obuhvaća uklanjanje postojećih poklopaca sa okvirom, popravak oštećenih dijelova okna, betoniranje betonom C30/37 i ponovnu ugradnju poklopca na kotu određenu projektom. Stavka obuhvaća sav potreban rad, materijal i opremu potrebne za potpuno dovršenje stavke.</t>
  </si>
  <si>
    <t>Visinsko uklapanje metalnih poklopaca sa okvirom postojećih okana i zdenaca različitih komunalnih instalacija koji se nalaze u području zahvata. Stavka obuhvaća uklanjanje postojećih poklopaca sa okvirom, popravak oštećenih dijelova okna, betoniranje betonom C30/37 i nabavu, dobavu i ugradnju novog poklopca nosivosti 400 kN na kotu određenu projektom. Obračun je po komadu. Stavka obuhvaća sav potreban rad, materijal i opremu potrebne za potpuno dovršenje stavke.</t>
  </si>
  <si>
    <t xml:space="preserve">Ručni iskop probnih rovova (šliceva) radi utvrđivanja stvarnog položaja postojećih podzemnih instalacija uz nadzor vlasnika istih te eventualna zaštita istih. Točnu lokaciju, raspored i broj kontrolnih rovova odredit će nadzorni inženjer u dogovoru s projektantom i distributerima na osnovi uvida u situacijski plan instalacija kao i temeljem dobivenih informacija od vlasnika istih. Iskop vršiti pažljivo kako ne bi došlo do oštećenja instalacija. Višak iskopanog materijala utovariti u vozilo i odvesti do mjesto oporabe ili zbrinjavanja sa razastiranjem i planiranjem iskopanog materijala na mjestu oporabe ili zbrinjavanja i zatrpavanje pijeskom iskopanih probnih rovova (šliceva) (uključivo nabavu, dobavu i ugradnju pijeska) ili zatrpavanje materijalom iz iskopa. Sve kontrolne rovove i stanje na terenu upisati u građevinski dnevnik. </t>
  </si>
  <si>
    <t>Visinsko uklapanje lijevano željeznih slivničkih rešetki sa okvirom koji se nalaze u području zahvata. Stavka obuhvaća uklanjanje postojećih slivničkih rešetki sa okvirom, popravak oštećenih dijelova okna, betoniranje betonom C 30/37 i ugradnju postojeće slivničke rešetke na kotu određenu projektom. Stavka obuhvaća sav potreban rad, materijal i opremu potrebne za potpuno dovršenje stavke.</t>
  </si>
  <si>
    <t>Uređenje zelenih površina s pripremom tla (fino planiranje, grabljanje i sl.), iskopom, prijevozom i ugradnjom humusa iz pozajmištva koje osigurava Izvođač, debljine 20 cm, nabavom, prijevozom i ugradnjom mineralnog gnojiva (10 dkg/m2) i travnate smjese (4,0 dkg/m2), te jednokratnim zalijevanjem. Stavka obuhvaća sav rad, opremu i materijal potreban za uređenje zelenih površina. Obračun po stvarno izvršenim radovima, ovjerenim u građevinskoj knjizi po Nadzornom inženjeru.</t>
  </si>
  <si>
    <t>Humus (uključivo mineralno gnojivo)</t>
  </si>
  <si>
    <t>Uklanjanje i rušenje postojećih betonskih i armiranobetonskih struktura uz cestu. Uklanjanje i rušenje postojećih betonskih i armiranobtonskih struktura uz cestu, bez nanošenja štete na ostalim objektima i posjedima uz cestu. Sav materijal potrebno je stalno zbrinuti sukladno pozitivnim propisima. U cijeni je uključen sav rad, materijal i oprema potrebna za potpuno dovršenje stavke. Obračun rada po m3 uklonjenih, deponiranih i propisno zbrinutih betonskih i armiranobetonskih struktura. Obuhvatiti utovar, odvoz osiguravanje deponije i troškove deponiranja. Izvedba, kontrola kakvoće i obračun prema  O.T.U. 1-03.2 ili jednakovrijedno.</t>
  </si>
  <si>
    <r>
      <t>Obračun po m</t>
    </r>
    <r>
      <rPr>
        <vertAlign val="superscript"/>
        <sz val="10"/>
        <rFont val="Arial"/>
        <family val="2"/>
      </rPr>
      <t>3</t>
    </r>
  </si>
  <si>
    <t>Izrada armiranobetonske ploče (kolni pristup) od betona klase C 30/37 sa završnom obradom. Stavka obuhvaća sav rad i materijal za izradu, prijevoz, obradu, njegu i zaštitu betona. Ucijenu je potrebno uključiti i oplatu sa svim učvršćivanjem i razupiranjem. Armatura se obračunava posebno. Obračun po m3 ugrađenog betona. Izvedba, kontrola kakvoće i obračun prema OTU 3-03.2 ili jednakovrijedno.</t>
  </si>
  <si>
    <r>
      <t>Obračun po m</t>
    </r>
    <r>
      <rPr>
        <vertAlign val="superscript"/>
        <sz val="10"/>
        <rFont val="Arial"/>
        <family val="2"/>
      </rPr>
      <t xml:space="preserve">3 </t>
    </r>
  </si>
  <si>
    <t>Izmještanje na novu lokaciju postojećih prometnih znakova (jedan i dva znaka) s jednim stupom (nosać), betonskom temeljnom stopom i svim elementima te montaža na novoj lokaciji. Rad obuhvaća uklanjanje, štemanje, rušenje, čišćenje, privremeno skladištenje te izradu novog temelja i ugradnju stupa i znaka.</t>
  </si>
  <si>
    <t>Uklanjanje postojećih prometnih znakova (jedan znak) sa nosaćem i svim elementima. Rad obuhvaća uklanjanje, čišćenje, utovar i prijevoz materijala na skladište Investitora (znak) ili mjesto oporabe ili zbrinjavanja. Uklonjeni stup i znak ostaju u vlasništvu Investitora.</t>
  </si>
  <si>
    <t>Pažljiva ručna demontaža te ponovna ugradnja betonskih parkirnih kugla za zabranu prometa. Stavka uključuje pažljivo ručno uklanjanje, skladištenje, te ponovnu ugradnju nakon završetka radova. Prije početka radova potrebno je izraditi fotodokumentaciju postojećeg stanja. Stavka obuhvaća sav potreban rad, materijal i opremu potrebne za potpuno dovršenje stavke.</t>
  </si>
  <si>
    <t>Pažljiva ručna demontaža te ponovna ugradnja betonskih žarinjera. Stavka uključuje pažljivo ručno uklanjanje, skladištenje, te ponovnu ugradnju nakon završetka radova. Prije početka radova potrebno je izraditi fotodokumentaciju postojećeg stanja. Stavka obuhvaća sav potreban rad, materijal i opremu potrebne za potpuno dovršenje stavke.</t>
  </si>
  <si>
    <t>Rušenje i uklanjanje postojećih betonskih slivnika, montažnih.  Jedinična cijena obuhvaća rušenje i uklanjanje slivnika, odvoz viška materijala na deponiju, zatrpavanje rupe porušenog slivnika pijeskom, blinidiranje postojećih veza te uređenje okoliša nakon rušenja. Obračun je po komadu porušenog i uklonjenog slivnika. 
Uklonjeni materijal je potrebno utovariti u vozilo i odvesti na deponiju, deponiju je dužan osigurati izvođač radova kao i troškove deponiranja.
Uklonjene slivničke rešetke ostaju u vlasništvu Investitora.</t>
  </si>
  <si>
    <t>Visinsko uklapanje vodovodnih i plinskih kapa, hidranata  i slično sa okvirom postojećih različitih komunalnih instalacija koji se nalaze u području zahvata. Stavka obuhvaća uklanjanje postojećih vodovodnih i plinskih kapa, hidranata i slično sa okvirom, popravak oštećenih dijelova, betoniranje i ponovnu ugradnju na kotu određenu projektom. Stavka obuhvaća sav potreban rad, materijal i opremu potrebne za potpuno dovršenje stavke.</t>
  </si>
  <si>
    <t>Pažljivo uklanjanje postojećih pješačkih staza, parkirališta, kolnih prilaza i slično, opločenja, s utovarom i prijevozom na privremenu deponiju prema izboru izvođača te ponovna ugradnja na novi sloj drobljenog kamenog agregata 4/8 mm debljine sloja 5 cm koji je uključen u cijenu stavke. U cijenu uključiti popunjavanje reški sa kvracnim pijeskom. Stavka obuhvaća sav rad, materijal i opremu potrebnu za potpuno dovršenje stavke. Obračun je po m2 pažljivo ukonjenih i ponovno izvedenih pješačkih staza, kolnih prilaza i slično.  Izvedba, kontrola kakvoće i obračun prema OTU 1-03.2 ili jednakovrijedno.</t>
  </si>
  <si>
    <t>Strojni široki iskop tla  na trasi, u materijalu kategorije "C".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 ili jednakovrijedno. Prijevoz materijala obračunava se u stavci II.6.</t>
  </si>
  <si>
    <t xml:space="preserve">Uređenje kamene podloge ceste i staze nakon uklanjanja asfalta i izvođenja slojeva od drobljenog kamenog materijala, Sz≥100 %, Ms≥80 Mn/m2. Strojna izrada podloge od kamenih materijala, ujednačene nosivosti s grubim i finim planiranjem i zbijanjem do tražene zbijenosti uz potrebno vlaženje ili sušenje. Izrada podloge mora biti prema projektu, osobito obzirom na visinske kote, postignute nagibe i zbijenost materijala. Obračun je u četvornim metrima uređene i zbijene podloge. U cijeni je uključen sav rad, materijal te prijevozi, potrebni za potpuno dovršenje uređene i zbijene podloge, uključujući i ispitivanje i kontrolu kakvoće. </t>
  </si>
  <si>
    <t>Izrada nosivog sloja ceste (Ms≥80 MN/m2) od prirodnog drobljenog kamenog materijala, najvećeg zrna 63 mm, debljine prema projektu.  U cijenu je uključena nabava i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ili jednakovrijedno.</t>
  </si>
  <si>
    <t>Izrada nosivog sloja pješačkih staza (Ms≥60 MN/m2) od prirodnog drobljenog kamenog materijala, najvećeg zrna 63 mm, debljine prema projektu. U cijenu je uključena nabava i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ili jednakovrijedno.</t>
  </si>
  <si>
    <t>Izrada nosivog sloja pješačke staze (lako prometno opterećenje) AC 16 base 50/70 AG6 M2, debljine 5,0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ili jednakovrijedno)  i Tehničkom propisu za asfaltne kolnike.</t>
  </si>
  <si>
    <t>Izrada habajućeg sloja pješačke staze (lako i vrlo lako prometno opterećenje) AC 8 surf  50/70 AG4 M3, debljine 3,0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ili jednakovrijedno)  i Tehničkom propisu za asfaltne kolnike.</t>
  </si>
  <si>
    <t>Izrada habajućeg sloja (lako i vrlo lako prometno opterećenje) AC 11 surf  50/70 AG4 M3, debljine 4,0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ili jednakovrijedno)  i Tehničkom propisu za asfaltne kolnike.</t>
  </si>
  <si>
    <t>Izrada nosivog sloja ceste (srednje prometno opterećenje) AC 22 base 50/70 AG6 M2, debljine 6,0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ili jednakovrijedno)  i Tehničkom propisu za asfaltne kolnike.</t>
  </si>
  <si>
    <t>Izrada bitumenskog međusloja za sljepljivanje asfaltnih slojeva (vrsta i tip bitumena) s bitumenskom emulzijom u količini od 0,05 kg/m2. Prije početka prskanja bitumenskom emulzijom, površina mora biti suha i čista. U cijenu stavke uključiti i čišćenje podloge prije prskanja bitumenskom emulzijom. Tip bitumenske emulzije zavisi o vrsti predviđenog habajućeg sloja. U cijeni su sadržani svi troškovi nabave materijala, prijevoz, oprema, čišćenje podlgoe i sve ostalo što je potrebno za potpuno izvođenje radova. Obračun je po m2 stvarno očišćenje i poprskane površine. Izvedba i kontrola kakvoće prema (HRN EN 13108-1 ili jedankovrijedno) i Tehničkom propisu za asfaltne kolnike.</t>
  </si>
  <si>
    <t>Izrada habajućeg sloja (lako i vrlo lako prometno opterećenje) AC 16 surf  50/70 AG4 M3, debljine 7,0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ili jednakovrijedno) i tehničkim svojstvima i zahtjevima za građevne proizvode za proizvodnju asfaltnih mješavina i za asfaltne slojeve kolnika. U cijenu izvedbe habajućeg sloja uključeno je čišćenje podloge te nabava, prijevoz i prskanje bitumenskom emulzijom prije izvedbe samog sloja u količini od 0.30 kg/m².</t>
  </si>
  <si>
    <t xml:space="preserve">Nabava, dobava i ugradnja betonskih opločnjaka dimenzije prema izboru konzervatorskog odjela, d=8 cm prema projektnoj dokumentaciji (odabir opločnjaka i način slaganja određuje projektant u dogovoru s investitorom i konzervatorskim odjelom) na predhodno uređeni sloj. Moraju biti otporne na smrzavanje i soli prema normama HRN EN 1338:2004 i HRN EN 1339:2004 ili jednakovrijedno.
Imati barem osnovnu zaštitu za betonske proizvode koja štiti površinu od uobičajenih vremenskih utjecaja, biti tvornički impregnirane radi manje osjetljivosti na vremenske utjecaje i
prljavštinu. Betonske ploče za opločenje su međusobno razmaknute sa širokom zatravljenom reškom, sljubljene kada se fugiraju kvarcnim pijeskom granulacije 0,3 do 1,3 mm, kvarcni pijesak treba umesti u reške. Obratiti pozornost na preciznost i shemu slaganja. U cijenu uračunat sav potreban rad i materijal do dovršenosti.     </t>
  </si>
  <si>
    <t>Ugradnja rubnjaka (na podlozi od betona klase C 16/20) od predgotovljenih betonskih elemenata klase C 35/45, dimenzija 15/25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 ili jednakovrijedno.</t>
  </si>
  <si>
    <t>Strojni iskop rova za kanalizaciju sa razupiranjem. Zatrpavanje rova obračunava se posebno. 
Iskop rova je u materijalu kategorije "C", dubine do 3 m. Prema nacrtima iz projekta, projektirane širine sa razupiranjem. Rad se mjeri u kubičnim metrima stvarno iskopanog rova u sraslom tlu, a u cijenu je uključen iskop, te utovar u prijevozno sredstvo i odvoz na deponiju, te svi pomoćni radovi (crpljenja vode, vertikalni prijenosi, razupiranje), poravnanje dna, eventualno potrebna mjestimična sanacija dna iskopa i čišćenje terena u pojasu rova. Izvedba, kontrola kakvoće i obračun prema OTU 2-05 i 3-04.1 ili jednakovrijedno.
Uklonjeni materijal je potrebno utovariti u vozilo i odvesti na deponiju, deponiju je dužan osigurati izvođač radova kao i troškove deponiranja.</t>
  </si>
  <si>
    <r>
      <t>Obračun po m</t>
    </r>
    <r>
      <rPr>
        <vertAlign val="superscript"/>
        <sz val="11"/>
        <rFont val="Calibri"/>
        <family val="2"/>
        <charset val="238"/>
        <scheme val="minor"/>
      </rPr>
      <t>3</t>
    </r>
  </si>
  <si>
    <r>
      <t>m</t>
    </r>
    <r>
      <rPr>
        <vertAlign val="superscript"/>
        <sz val="11"/>
        <rFont val="Calibri"/>
        <family val="2"/>
        <charset val="238"/>
        <scheme val="minor"/>
      </rPr>
      <t>3</t>
    </r>
  </si>
  <si>
    <t>Oprema i prometna signalizacija</t>
  </si>
  <si>
    <t xml:space="preserve">Nabava, dobava i postavljanje prometnih znakova privremene prometne signalizacije. U obvezi je Izvođača izrada posebnog  Prometnog projekta privremene regulacije prometa za vrijeme izvođenja radova, a sve s "Pravilnikom o privremenoj regulaciji prometa i označavanju te osiguravanju radova na cestama. Sav rad i materijal moraju odgovarati zahtjevima  i tehničkim uvjetima iz "Pravilnika", te O.T.U.I. 9-01.0; 9-01.1; 9-01.2; 9-01.3 ili jednakovrijedno. Cijena obuhvaća izradu projekta privremene prometne signalizacije,  nabavu, dobavu, postavljanje znakova i uklanjanje istih nakon završetak radova. Obračun po kompletu. </t>
  </si>
  <si>
    <t>Projekt privremene regulacije prometa sa ishođenjem suglasnosti nadležnih upravitelja cesta</t>
  </si>
  <si>
    <t>Nabava, dobava i postavljanje znakova privremene regulacije prometa</t>
  </si>
  <si>
    <t>Uklanjanje znakova privremene regulacije prometa nakon završetka radova</t>
  </si>
  <si>
    <t xml:space="preserve">Izrada podloge za postavljanje tipskih betonskih elemenata od drobljene kamene sitneži 0/4 mm, debljine 3 cm.  Jedinična cijena obuhvaća nabavu, prijevoz potrebnog materijala i izradu podloge za polaganje betonskih elemenata te sav rad, opremu i materijal potreban za potpuno dovršenje stavke. Obračun je po m2 izvedene podloge. </t>
  </si>
  <si>
    <t>Postavljanje prometnog znaka B02 s retroreflektirajućom folijom koeficijenta retrorefleksije razreda RA2, debljine lima 2 mm, Ø 60 cm. Prometni znakovi postavljaju se prema prometnom elaboratu, a u skladu s važećim zakonskim i podzakonskim aktima iz područja cestovnog prometa te hrvatskim normama.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 ili jednakovrijedno.</t>
  </si>
  <si>
    <t>Postavljanje prometnog znaka B30 s retroreflektirajućom folijom koeficijenta retrorefleksije razreda RA2, debljine lima 2 mm, Ø 60 cm. Prometni znakovi postavljaju se prema prometnom elaboratu, a u skladu s važećim zakonskim i podzakonskim aktima iz područja cestovnog prometa te hrvatskim normama.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 ili jednakovrijedno.</t>
  </si>
  <si>
    <t>Postavljanje prometnog znaka B36 s retroreflektirajućom folijom koeficijenta retrorefleksije razreda RA2, debljine lima 2 mm, Ø 60 cm. Prometni znakovi postavljaju se prema prometnom elaboratu, a u skladu s važećim zakonskim i podzakonskim aktima iz područja cestovnog prometa te hrvatskim normama.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 ili jednakovrijedno.</t>
  </si>
  <si>
    <t>Postavljanje prometnog znaka C39 s retroreflektirajućom folijom koeficijenta retrorefleksije razreda RA2, debljine lima 2 mm, 60x60 cm. Prometni znakovi postavljaju se prema prometnom elaboratu,  a u skladu s važećim Pravilnikom o prometnim znakovima, opremi i signalizaciji na cestama i važećim hrvatskim normama koje reguliraju to područje (HRN  ili jednakovrijedno).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9.01.3 ili jednakovrijedno.</t>
  </si>
  <si>
    <t>Postavljanje prometnog znaka E02 s retroreflektirajućom folijom koeficijenta retrorefleksije razreda RA2, debljine lima 2 mm, 30x60 cm. Prometni znakovi postavljaju se prema prometnom elaboratu,  a u skladu s važećim Pravilnikom o prometnim znakovima, opremi i signalizaciji na cestama i važećim hrvatskim normama koje reguliraju to područje (HRN  ili jednakovrijedno).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9.01.3 ili jednakovrijedno.</t>
  </si>
  <si>
    <t xml:space="preserve">Postavljanje ploče (bočne) zapreke (K12-2) veličine 30x100 cm. Ploče se ugrađuju prema projektu prometne opreme i signalizacije, a u skladu s važećim Pravilnikom o prometnim znakovima, opremi i signalizaciji na cestama i važećim hrvatskim normama koje reguliraju to područje. Jedinična cijena obuhvaća nabavu, prijevoz i montažu te sav ostali rad i materijal potreban za montažu po uvjetima iz projekta. Obračun je po komadu postavljene ploče. </t>
  </si>
  <si>
    <t xml:space="preserve">Postavljanje ploče (bočne) zapreke (K12-3) veličine 30x100 cm. Ploče se ugrađuju prema projektu prometne opreme i signalizacije, a u skladu s važećim Pravilnikom o prometnim znakovima, opremi i signalizaciji na cestama i važećim hrvatskim normama koje reguliraju to područje. Jedinična cijena obuhvaća nabavu, prijevoz i montažu te sav ostali rad i materijal potreban za montažu po uvjetima iz projekta. Obračun je po komadu postavljene ploče. </t>
  </si>
  <si>
    <t>Izrada razdjelne crte bijele boje pune, s retroreflektivnim zrncima klase II, širine 12 cm. Oznake na kolniku izvode se prema projektu prometne opreme i signalizacije, a u skladu s važećim Pravilnikom o prometnim znakovima, opremi i signalizaciji na cestama i važećim hrvatskim normama koje reguliraju to područje (HRN 1436 ili jednakovrijedno). U cijenu ulazi sav rad, materijal prijevoz i sve ostalo što je potrebno za potpuni dovršetak posla uključujući potrebna ispitivanja kakvoće materijala i rada. Obračun je po m1 izvedenih oznaka. Izvedba, kontrola kakvoće i obračun prema OTU 9-02 i 9-02.1 ili jednakovrijedno.</t>
  </si>
  <si>
    <t>Izrada razdjelne crte bijele boje isprekidane, punog/praznog polja 1/1 m, s retroreflektivnim zrncima klase II, širine 12 cm. Oznake na kolniku izvode se prema projektu prometne opreme i signalizacije, a u skladu s važećim Pravilnikom o prometnim znakovima, opremi i signalizaciji na cestama i važećim hrvatskim normama koje reguliraju to područje (HRN 1436 ili jednakovrijedno). U cijenu ulazi sav rad, materijal prijevoz i sve ostalo što je potrebno za potpuni dovršetak posla uključujući potrebna ispitivanja kakvoće materijala i rada. Obračun je po m1 izvedenih oznaka. Izvedba, kontrola kakvoće i obračun prema OTU 9-02 i 9-02.1 ili jednakovrijedno.</t>
  </si>
  <si>
    <t>Izrada pune crte za zaustavljanje (H14) bijele boje s retroreflektivnim zrncima klase II, širine 50 cm. Oznake na kolniku izvode se prema prometnom elaboratu, a u skladu s važećim zakonskim i podzakonskim aktima iz područja cestovnog prometa te hrvatskim normama (HRN 1436  ili jednakovrijedno). U cijenu ulazi sav rad, materijal prijevoz i sve ostalo što je potrebno za potpuni dovršetak posla uključujući potrebna ispitivanja kakvoće materijala i rada. Obračun je po m1 izvedenih oznaka. Izvedba, kontrola kakvoće i obračun prema OTU 9-02 i 9-02.2  ili jednakovrijedno.</t>
  </si>
  <si>
    <t>Izrada isprekidane crte za zaustavljanje (H15) bijele boje s retroreflektivnim zrncima klase II, širine 50 cm. Oznake na kolniku izvode se prema prometnom elaboratu, a u skladu s važećim zakonskim i podzakonskim aktima iz područja cestovnog prometa te hrvatskim normama (HRN 1436  ili jednakovrijedno). U cijenu ulazi sav rad, materijal prijevoz i sve ostalo što je potrebno za potpuni dovršetak posla uključujući potrebna ispitivanja kakvoće materijala i rada. Obračun je po m1 izvedenih oznaka. Izvedba, kontrola kakvoće i obračun prema OTU 9-02 i 9-02.2  ili jednakovrijedno.</t>
  </si>
  <si>
    <t>Izrada pješačkog prijelaza (H19) bijele boje s retroreflektivnim zrncima klase II, širine prema projektnoj dokumentaciji, širine trake, puno/prazno polje 0,5/0,5 m. Oznake na kolniku izvode se prema prometnom elaboratu, a u skladu s važećim zakonskim i podzakonskim aktima iz područja cestovnog prometa te hrvatskim normama (HRN 1436  ili jednakovrijedno). U cijenu ulazi sav rad, materijal prijevoz i sve ostalo što je potrebno za potpuni dovršetak posla uključujući potrebna ispitivanja kakvoće materijala i rada. Obračun je po m2 izvedenih oznaka. Izvedba, kontrola kakvoće i obračun prema OTU 9-02 i 9-02.2 ili jednakovrijedno.</t>
  </si>
  <si>
    <t>Izrada horizontalne oznake umjetne izbočine (H55-3) za označavanje "uzdignute plohe" u svrhu dodatnog označavanja naprava za smirivanje prometa prije naprave izvesti( cik-cak) crte žutom bojom retroreflektivnim zrncima klase II. Oznake na kolniku izvode se prema prometnom elaboratu, a u skladu s važećim zakonskim i podzakonskim aktima iz područja cestovnog prometa te hrvatskim normama (HRN 1436 ili jednakovrijedno). U cijenu ulazi sav rad, materijal prijevoz i sve ostalo što je potrebno za potpuni dovršetak posla uključujući potrebna ispitivanja kakvoće materijala i rada. Obračun je po komadu izvedenih oznaka. Izvedba, kontrola kakvoće i obračun prema OTU 9-02 i 9-02.3 ili jednakovrijedno.</t>
  </si>
  <si>
    <t>Izrada pune razdjelne i rubne crte žute boje, nepravlinog oblika koja upozoravan na dolazak pred uzdignutu plohu, s retroreflektivnim zrncima klase II, širine 12 cm.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m1 izvedenih oznaka. Izvedba, kontrola kakvoće i obračun prema OTU 9-02 i 9-02.1. ili jednakovrijedno.</t>
  </si>
  <si>
    <t>Troškovi ispitivanja materijala, uzimanja uzorka,
laboratorijska obrada sa izdvajanjem izvještaja, te ispitivanje svih ugrađenih slojeva nasipa, posteljice i kolničke konstrukcije. Prije početka radova izvođač je dužan dostaviti važeće isprave o svojstvima za sve građevne proizvode koje namjerava ugraditi.
Ispitivanja se vrše u slijedećem obimu:</t>
  </si>
  <si>
    <t>Ispitivanje ugrađenih asfaltnih slojeva na svakih 2000 m2 sa uzimanjem i ispitivanjem asflatne mase dopremljene na gradilište (nosivi asfaltni slojevi na svakih 2000 tona asfaltne mase i habajući slojevi na svakih 1000 tona asfaltne mase, ugrađenih na gradilištu). Ispitivanje mora vršiti akreditirani laboratorij.</t>
  </si>
  <si>
    <t>REKAPITULACIJA</t>
  </si>
  <si>
    <t>Projektant:</t>
  </si>
  <si>
    <t>MIROSLAV PRELIĆ, mag.ing.aedif.</t>
  </si>
  <si>
    <t>UKUPNO I  (EUR)</t>
  </si>
  <si>
    <t>UKUPNO II  (EUR)</t>
  </si>
  <si>
    <t>UKUPNO III (EUR)</t>
  </si>
  <si>
    <t>UKUPNO IV (EUR)</t>
  </si>
  <si>
    <t>UKUPNO V (EUR)</t>
  </si>
  <si>
    <t>UKUPNO VI (EUR)</t>
  </si>
  <si>
    <t>Staza Centar</t>
  </si>
  <si>
    <t xml:space="preserve">Demontaža postojećeg betonskog stupa (nosač voda električne energije i rasvjetni stup) te montaža na novoj lokaciji. Stavka obuhvaća odspajanje i demontažu postojećeg betonskog stupa te ponovno spajanje i montažu istog na novoj lokaciji, iskop za novi temelj, izradu novog temelja, izradu kabelskih spojnica radi produženja postojećih vodova te ponovno spajanje stupa na uzemljivač, pripomoć mehanizacije i sav potreban materijal. Obračun po komadu.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</si>
</sst>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0.00\ _k_n"/>
    <numFmt numFmtId="166" formatCode="#,##0.00\ [$€-1]"/>
  </numFmts>
  <fonts count="38">
    <font>
      <sz val="11"/>
      <color theme="1"/>
      <name val="Calibri"/>
      <family val="2"/>
      <scheme val="minor"/>
    </font>
    <font>
      <sz val="11"/>
      <color theme="1"/>
      <name val="Calibri"/>
      <family val="2"/>
      <charset val="238"/>
      <scheme val="minor"/>
    </font>
    <font>
      <sz val="11"/>
      <color theme="1"/>
      <name val="Calibri"/>
      <family val="2"/>
      <charset val="238"/>
      <scheme val="minor"/>
    </font>
    <font>
      <sz val="10"/>
      <name val="Arial"/>
      <family val="2"/>
    </font>
    <font>
      <b/>
      <sz val="10"/>
      <name val="Arial"/>
      <family val="2"/>
      <charset val="238"/>
    </font>
    <font>
      <b/>
      <sz val="10"/>
      <name val="Arial"/>
      <family val="2"/>
    </font>
    <font>
      <sz val="10"/>
      <name val="Arial"/>
      <family val="2"/>
      <charset val="238"/>
    </font>
    <font>
      <sz val="10"/>
      <name val="Arial"/>
      <family val="2"/>
    </font>
    <font>
      <sz val="11"/>
      <color theme="1"/>
      <name val="Calibri"/>
      <family val="2"/>
      <scheme val="minor"/>
    </font>
    <font>
      <sz val="10"/>
      <name val="Arial CE"/>
      <family val="2"/>
      <charset val="238"/>
    </font>
    <font>
      <vertAlign val="superscript"/>
      <sz val="10"/>
      <name val="Arial CE"/>
      <charset val="238"/>
    </font>
    <font>
      <b/>
      <sz val="12"/>
      <name val="Arial CE"/>
      <family val="2"/>
      <charset val="238"/>
    </font>
    <font>
      <sz val="11"/>
      <color theme="1"/>
      <name val="Calibri"/>
      <family val="2"/>
      <charset val="238"/>
      <scheme val="minor"/>
    </font>
    <font>
      <b/>
      <sz val="12"/>
      <name val="Arial"/>
      <family val="2"/>
    </font>
    <font>
      <vertAlign val="superscript"/>
      <sz val="10"/>
      <name val="Arial"/>
      <family val="2"/>
      <charset val="238"/>
    </font>
    <font>
      <b/>
      <sz val="12"/>
      <name val="Arial"/>
      <family val="2"/>
      <charset val="238"/>
    </font>
    <font>
      <sz val="10"/>
      <name val="Arial"/>
      <family val="2"/>
    </font>
    <font>
      <sz val="11"/>
      <color indexed="8"/>
      <name val="Helvetica Neue"/>
      <family val="2"/>
    </font>
    <font>
      <sz val="10"/>
      <name val="Arial CE"/>
      <charset val="238"/>
    </font>
    <font>
      <vertAlign val="superscript"/>
      <sz val="10"/>
      <name val="Arial"/>
      <family val="2"/>
    </font>
    <font>
      <sz val="11"/>
      <name val="Calibri"/>
      <family val="2"/>
      <scheme val="minor"/>
    </font>
    <font>
      <sz val="12"/>
      <name val="Arial"/>
      <family val="2"/>
      <charset val="238"/>
    </font>
    <font>
      <sz val="10"/>
      <color theme="1"/>
      <name val="Arial"/>
      <family val="2"/>
    </font>
    <font>
      <vertAlign val="superscript"/>
      <sz val="11"/>
      <name val="Calibri"/>
      <family val="2"/>
      <charset val="238"/>
      <scheme val="minor"/>
    </font>
    <font>
      <sz val="10"/>
      <name val="HRAvantgard"/>
      <charset val="238"/>
    </font>
    <font>
      <sz val="10"/>
      <color theme="1"/>
      <name val="Arial"/>
      <family val="2"/>
      <charset val="238"/>
    </font>
    <font>
      <b/>
      <sz val="10"/>
      <color theme="1"/>
      <name val="Arial"/>
      <family val="2"/>
      <charset val="238"/>
    </font>
    <font>
      <sz val="10"/>
      <color rgb="FFFF0000"/>
      <name val="Arial CE"/>
      <family val="2"/>
      <charset val="238"/>
    </font>
    <font>
      <sz val="10"/>
      <color rgb="FFFF0000"/>
      <name val="Arial"/>
      <family val="2"/>
      <charset val="238"/>
    </font>
    <font>
      <sz val="10"/>
      <color theme="1"/>
      <name val="Calibri"/>
      <family val="2"/>
      <charset val="238"/>
      <scheme val="minor"/>
    </font>
    <font>
      <sz val="10"/>
      <name val="Times New Roman CE"/>
      <family val="1"/>
      <charset val="238"/>
    </font>
    <font>
      <sz val="9"/>
      <name val="Arial"/>
      <family val="2"/>
      <charset val="238"/>
    </font>
    <font>
      <sz val="11"/>
      <name val="Arial"/>
      <family val="2"/>
    </font>
    <font>
      <b/>
      <sz val="11"/>
      <name val="Arial"/>
      <family val="2"/>
      <charset val="238"/>
    </font>
    <font>
      <sz val="12"/>
      <color theme="1"/>
      <name val="Arial"/>
      <family val="2"/>
    </font>
    <font>
      <sz val="11"/>
      <name val="Arial"/>
      <family val="2"/>
      <charset val="238"/>
    </font>
    <font>
      <b/>
      <sz val="14"/>
      <name val="Arial"/>
      <family val="2"/>
      <charset val="238"/>
    </font>
    <font>
      <sz val="12"/>
      <color rgb="FFFF0000"/>
      <name val="Arial"/>
      <family val="2"/>
      <charset val="238"/>
    </font>
  </fonts>
  <fills count="2">
    <fill>
      <patternFill patternType="none"/>
    </fill>
    <fill>
      <patternFill patternType="gray125"/>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dashed">
        <color indexed="64"/>
      </left>
      <right/>
      <top style="thin">
        <color indexed="64"/>
      </top>
      <bottom/>
      <diagonal/>
    </border>
    <border>
      <left/>
      <right style="thin">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right style="medium">
        <color rgb="FF000000"/>
      </right>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s>
  <cellStyleXfs count="20">
    <xf numFmtId="0" fontId="0"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7" fillId="0" borderId="0"/>
    <xf numFmtId="43" fontId="8" fillId="0" borderId="0" applyFont="0" applyFill="0" applyBorder="0" applyAlignment="0" applyProtection="0"/>
    <xf numFmtId="0" fontId="12" fillId="0" borderId="0"/>
    <xf numFmtId="43" fontId="6" fillId="0" borderId="0" applyFont="0" applyFill="0" applyBorder="0" applyAlignment="0" applyProtection="0"/>
    <xf numFmtId="0" fontId="16" fillId="0" borderId="0"/>
    <xf numFmtId="0" fontId="6" fillId="0" borderId="0"/>
    <xf numFmtId="0" fontId="6" fillId="0" borderId="0"/>
    <xf numFmtId="164" fontId="3" fillId="0" borderId="0" applyFont="0" applyFill="0" applyBorder="0" applyAlignment="0" applyProtection="0"/>
    <xf numFmtId="0" fontId="17" fillId="0" borderId="0" applyNumberFormat="0" applyFill="0" applyBorder="0" applyProtection="0">
      <alignment vertical="top"/>
    </xf>
    <xf numFmtId="0" fontId="12" fillId="0" borderId="0"/>
    <xf numFmtId="0" fontId="2" fillId="0" borderId="0"/>
    <xf numFmtId="0" fontId="3" fillId="0" borderId="0"/>
    <xf numFmtId="0" fontId="1" fillId="0" borderId="0"/>
  </cellStyleXfs>
  <cellXfs count="608">
    <xf numFmtId="0" fontId="0" fillId="0" borderId="0" xfId="0"/>
    <xf numFmtId="0" fontId="5" fillId="0" borderId="0" xfId="3" applyFont="1" applyAlignment="1">
      <alignment horizontal="center" wrapText="1"/>
    </xf>
    <xf numFmtId="0" fontId="13" fillId="0" borderId="0" xfId="3" applyFont="1" applyAlignment="1">
      <alignment horizontal="center" wrapText="1"/>
    </xf>
    <xf numFmtId="4" fontId="5" fillId="0" borderId="0" xfId="3" applyNumberFormat="1" applyFont="1" applyAlignment="1">
      <alignment horizontal="center" wrapText="1"/>
    </xf>
    <xf numFmtId="0" fontId="20" fillId="0" borderId="0" xfId="0" applyFont="1"/>
    <xf numFmtId="0" fontId="4" fillId="0" borderId="0" xfId="3" applyFont="1" applyAlignment="1">
      <alignment horizontal="center" vertical="center" wrapText="1"/>
    </xf>
    <xf numFmtId="4" fontId="4" fillId="0" borderId="0" xfId="3" applyNumberFormat="1" applyFont="1" applyAlignment="1">
      <alignment horizontal="center" vertical="center" wrapText="1"/>
    </xf>
    <xf numFmtId="0" fontId="20" fillId="0" borderId="0" xfId="0" applyFont="1" applyAlignment="1">
      <alignment wrapText="1"/>
    </xf>
    <xf numFmtId="4" fontId="20" fillId="0" borderId="0" xfId="0" applyNumberFormat="1" applyFont="1" applyAlignment="1">
      <alignment wrapText="1"/>
    </xf>
    <xf numFmtId="4" fontId="20" fillId="0" borderId="0" xfId="0" applyNumberFormat="1" applyFont="1" applyAlignment="1">
      <alignment horizontal="center" wrapText="1"/>
    </xf>
    <xf numFmtId="4" fontId="3" fillId="0" borderId="0" xfId="1" applyNumberFormat="1" applyAlignment="1">
      <alignment horizontal="center" vertical="center" wrapText="1"/>
    </xf>
    <xf numFmtId="4" fontId="6" fillId="0" borderId="0" xfId="1" applyNumberFormat="1" applyFont="1" applyAlignment="1">
      <alignment horizontal="center" vertical="center" wrapText="1"/>
    </xf>
    <xf numFmtId="1" fontId="4" fillId="0" borderId="0" xfId="1" applyNumberFormat="1" applyFont="1" applyAlignment="1">
      <alignment horizontal="center" vertical="top" wrapText="1"/>
    </xf>
    <xf numFmtId="0" fontId="15" fillId="0" borderId="0" xfId="1" quotePrefix="1" applyFont="1" applyAlignment="1">
      <alignment horizontal="right" vertical="top" wrapText="1"/>
    </xf>
    <xf numFmtId="4" fontId="9" fillId="0" borderId="4" xfId="0" applyNumberFormat="1" applyFont="1" applyBorder="1" applyAlignment="1">
      <alignment horizontal="center" vertical="center" wrapText="1"/>
    </xf>
    <xf numFmtId="1" fontId="4" fillId="0" borderId="6" xfId="1" applyNumberFormat="1" applyFont="1" applyBorder="1" applyAlignment="1">
      <alignment horizontal="center" vertical="top" wrapText="1"/>
    </xf>
    <xf numFmtId="0" fontId="15" fillId="0" borderId="7" xfId="1" quotePrefix="1" applyFont="1" applyBorder="1" applyAlignment="1">
      <alignment horizontal="right" vertical="top" wrapText="1"/>
    </xf>
    <xf numFmtId="0" fontId="6" fillId="0" borderId="5" xfId="0" applyFont="1" applyBorder="1" applyAlignment="1">
      <alignment horizontal="left" vertical="top" wrapText="1"/>
    </xf>
    <xf numFmtId="4" fontId="9" fillId="0" borderId="5"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4" fontId="11" fillId="0" borderId="7" xfId="0" applyNumberFormat="1" applyFont="1" applyBorder="1" applyAlignment="1">
      <alignment horizontal="center" vertical="center" wrapText="1"/>
    </xf>
    <xf numFmtId="0" fontId="13" fillId="0" borderId="6" xfId="3" applyFont="1" applyBorder="1" applyAlignment="1">
      <alignment horizontal="center" vertical="center" wrapText="1"/>
    </xf>
    <xf numFmtId="0" fontId="13" fillId="0" borderId="7" xfId="3" applyFont="1" applyBorder="1" applyAlignment="1">
      <alignment horizontal="center" vertical="center" wrapText="1"/>
    </xf>
    <xf numFmtId="4" fontId="5" fillId="0" borderId="7" xfId="3" applyNumberFormat="1" applyFont="1" applyBorder="1" applyAlignment="1">
      <alignment horizontal="center" vertical="center" wrapText="1"/>
    </xf>
    <xf numFmtId="0" fontId="13" fillId="0" borderId="6" xfId="3" applyFont="1" applyBorder="1" applyAlignment="1">
      <alignment horizontal="center"/>
    </xf>
    <xf numFmtId="0" fontId="13" fillId="0" borderId="7" xfId="3" applyFont="1" applyBorder="1" applyAlignment="1">
      <alignment horizontal="center"/>
    </xf>
    <xf numFmtId="0" fontId="5" fillId="0" borderId="7" xfId="3" applyFont="1" applyBorder="1" applyAlignment="1">
      <alignment horizontal="center" vertical="center"/>
    </xf>
    <xf numFmtId="1" fontId="4" fillId="0" borderId="6" xfId="1" applyNumberFormat="1" applyFont="1" applyBorder="1" applyAlignment="1">
      <alignment horizontal="center" vertical="top"/>
    </xf>
    <xf numFmtId="0" fontId="15" fillId="0" borderId="7" xfId="1" quotePrefix="1" applyFont="1" applyBorder="1" applyAlignment="1">
      <alignment horizontal="right" vertical="top"/>
    </xf>
    <xf numFmtId="0" fontId="3" fillId="0" borderId="7" xfId="1" applyBorder="1" applyAlignment="1">
      <alignment horizontal="center" vertical="center"/>
    </xf>
    <xf numFmtId="0" fontId="21" fillId="0" borderId="0" xfId="0" applyFont="1"/>
    <xf numFmtId="0" fontId="6" fillId="0" borderId="10" xfId="0" applyFont="1" applyBorder="1" applyAlignment="1">
      <alignment horizontal="right" vertical="top" wrapText="1"/>
    </xf>
    <xf numFmtId="4" fontId="9" fillId="0" borderId="10" xfId="0" applyNumberFormat="1" applyFont="1" applyBorder="1" applyAlignment="1">
      <alignment horizontal="center" vertical="center" wrapText="1"/>
    </xf>
    <xf numFmtId="0" fontId="6" fillId="0" borderId="10"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right" vertical="top" wrapText="1"/>
    </xf>
    <xf numFmtId="0" fontId="9" fillId="0" borderId="4" xfId="0" applyFont="1" applyBorder="1" applyAlignment="1">
      <alignment horizontal="left" vertical="top" wrapText="1"/>
    </xf>
    <xf numFmtId="14" fontId="6" fillId="0" borderId="4" xfId="0" applyNumberFormat="1" applyFont="1" applyBorder="1" applyAlignment="1">
      <alignment horizontal="left" vertical="top" wrapText="1"/>
    </xf>
    <xf numFmtId="14" fontId="6" fillId="0" borderId="10" xfId="0" applyNumberFormat="1" applyFont="1" applyBorder="1" applyAlignment="1">
      <alignment horizontal="left" vertical="top" wrapText="1"/>
    </xf>
    <xf numFmtId="0" fontId="6" fillId="0" borderId="5" xfId="0" applyFont="1" applyBorder="1" applyAlignment="1">
      <alignment horizontal="right" vertical="center" wrapText="1"/>
    </xf>
    <xf numFmtId="4" fontId="6" fillId="0" borderId="5" xfId="0" applyNumberFormat="1" applyFont="1" applyBorder="1" applyAlignment="1">
      <alignment horizontal="center" vertical="center" wrapText="1"/>
    </xf>
    <xf numFmtId="0" fontId="9" fillId="0" borderId="5" xfId="0" applyFont="1" applyBorder="1" applyAlignment="1">
      <alignment horizontal="right"/>
    </xf>
    <xf numFmtId="0" fontId="9" fillId="0" borderId="5" xfId="0" applyFont="1" applyBorder="1" applyAlignment="1">
      <alignment horizontal="right" vertical="top" wrapText="1"/>
    </xf>
    <xf numFmtId="0" fontId="6" fillId="0" borderId="11" xfId="0" applyFont="1" applyBorder="1" applyAlignment="1">
      <alignment horizontal="left" vertical="top" wrapText="1"/>
    </xf>
    <xf numFmtId="0" fontId="6" fillId="0" borderId="12" xfId="0" applyFont="1" applyBorder="1" applyAlignment="1">
      <alignment horizontal="right" vertical="top" wrapText="1"/>
    </xf>
    <xf numFmtId="0" fontId="6" fillId="0" borderId="5" xfId="0" applyFont="1" applyBorder="1" applyAlignment="1">
      <alignment horizontal="right" wrapText="1"/>
    </xf>
    <xf numFmtId="4" fontId="9" fillId="0" borderId="11" xfId="0" applyNumberFormat="1" applyFont="1" applyBorder="1" applyAlignment="1">
      <alignment horizontal="center" vertical="center" wrapText="1"/>
    </xf>
    <xf numFmtId="0" fontId="6" fillId="0" borderId="12" xfId="3" applyFont="1" applyBorder="1" applyAlignment="1">
      <alignment horizontal="left" vertical="top" wrapText="1"/>
    </xf>
    <xf numFmtId="0" fontId="9" fillId="0" borderId="10" xfId="0" applyFont="1" applyBorder="1" applyAlignment="1">
      <alignment horizontal="center" vertical="center"/>
    </xf>
    <xf numFmtId="0" fontId="6" fillId="0" borderId="12" xfId="1" applyFont="1" applyBorder="1" applyAlignment="1">
      <alignment horizontal="center" vertical="center"/>
    </xf>
    <xf numFmtId="1" fontId="6" fillId="0" borderId="17" xfId="1" applyNumberFormat="1" applyFont="1" applyBorder="1" applyAlignment="1">
      <alignment horizontal="center" vertical="top" wrapText="1"/>
    </xf>
    <xf numFmtId="1" fontId="4" fillId="0" borderId="15" xfId="1" applyNumberFormat="1" applyFont="1" applyBorder="1" applyAlignment="1">
      <alignment horizontal="center" vertical="top" wrapText="1"/>
    </xf>
    <xf numFmtId="1" fontId="6" fillId="0" borderId="13" xfId="1" applyNumberFormat="1" applyFont="1" applyBorder="1" applyAlignment="1">
      <alignment horizontal="center" vertical="top" wrapText="1"/>
    </xf>
    <xf numFmtId="1" fontId="6" fillId="0" borderId="15" xfId="1" applyNumberFormat="1" applyFont="1" applyBorder="1" applyAlignment="1">
      <alignment horizontal="center" vertical="top" wrapText="1"/>
    </xf>
    <xf numFmtId="0" fontId="3" fillId="0" borderId="17" xfId="0" applyFont="1" applyBorder="1" applyAlignment="1">
      <alignment horizontal="center" vertical="top" wrapText="1"/>
    </xf>
    <xf numFmtId="0" fontId="9" fillId="0" borderId="15" xfId="0" applyFont="1" applyBorder="1" applyAlignment="1">
      <alignment horizontal="center" wrapText="1"/>
    </xf>
    <xf numFmtId="1" fontId="4" fillId="0" borderId="13" xfId="1" applyNumberFormat="1" applyFont="1" applyBorder="1" applyAlignment="1">
      <alignment horizontal="center" vertical="top" wrapText="1"/>
    </xf>
    <xf numFmtId="1" fontId="6" fillId="0" borderId="20" xfId="1" applyNumberFormat="1" applyFont="1" applyBorder="1" applyAlignment="1">
      <alignment horizontal="center" vertical="top" wrapText="1"/>
    </xf>
    <xf numFmtId="0" fontId="9" fillId="0" borderId="13" xfId="0" applyFont="1" applyBorder="1" applyAlignment="1">
      <alignment horizontal="center" vertical="top"/>
    </xf>
    <xf numFmtId="0" fontId="9" fillId="0" borderId="22" xfId="0" applyFont="1" applyBorder="1" applyAlignment="1">
      <alignment horizontal="center"/>
    </xf>
    <xf numFmtId="0" fontId="6" fillId="0" borderId="4" xfId="0" applyFont="1" applyBorder="1" applyAlignment="1">
      <alignment horizontal="left" vertical="top" wrapText="1" shrinkToFit="1"/>
    </xf>
    <xf numFmtId="0" fontId="6" fillId="0" borderId="23" xfId="0" applyFont="1" applyBorder="1" applyAlignment="1">
      <alignment horizontal="left" vertical="top" wrapText="1"/>
    </xf>
    <xf numFmtId="4" fontId="6" fillId="0" borderId="9" xfId="0" applyNumberFormat="1" applyFont="1" applyBorder="1" applyAlignment="1">
      <alignment horizontal="center" vertical="center" wrapText="1"/>
    </xf>
    <xf numFmtId="4" fontId="6" fillId="0" borderId="10" xfId="0" applyNumberFormat="1" applyFont="1" applyBorder="1" applyAlignment="1">
      <alignment horizontal="center" vertical="center"/>
    </xf>
    <xf numFmtId="4" fontId="6" fillId="0" borderId="5" xfId="0" applyNumberFormat="1" applyFont="1" applyBorder="1" applyAlignment="1">
      <alignment horizontal="center" vertical="center"/>
    </xf>
    <xf numFmtId="0" fontId="3" fillId="0" borderId="13" xfId="0" applyFont="1" applyBorder="1" applyAlignment="1">
      <alignment horizontal="center" vertical="top" wrapText="1"/>
    </xf>
    <xf numFmtId="0" fontId="3" fillId="0" borderId="13" xfId="0" applyFont="1" applyBorder="1" applyAlignment="1">
      <alignment horizontal="center" vertical="top"/>
    </xf>
    <xf numFmtId="4" fontId="6" fillId="0" borderId="0" xfId="0" applyNumberFormat="1" applyFont="1" applyAlignment="1">
      <alignment horizontal="center" vertical="center" wrapText="1"/>
    </xf>
    <xf numFmtId="4" fontId="3" fillId="0" borderId="10" xfId="0" applyNumberFormat="1" applyFont="1" applyBorder="1" applyAlignment="1">
      <alignment horizontal="center" vertical="center"/>
    </xf>
    <xf numFmtId="0" fontId="22" fillId="0" borderId="0" xfId="0" applyFont="1"/>
    <xf numFmtId="0" fontId="3" fillId="0" borderId="15" xfId="0" applyFont="1" applyBorder="1" applyAlignment="1">
      <alignment horizontal="center"/>
    </xf>
    <xf numFmtId="0" fontId="6" fillId="0" borderId="13" xfId="0" applyFont="1" applyBorder="1" applyAlignment="1">
      <alignment horizontal="center" vertical="top"/>
    </xf>
    <xf numFmtId="0" fontId="6" fillId="0" borderId="27" xfId="0" applyFont="1" applyBorder="1" applyAlignment="1">
      <alignment horizontal="left" vertical="top" wrapText="1"/>
    </xf>
    <xf numFmtId="4" fontId="6" fillId="0" borderId="0" xfId="0" applyNumberFormat="1" applyFont="1" applyAlignment="1">
      <alignment horizontal="center" vertical="center"/>
    </xf>
    <xf numFmtId="0" fontId="24" fillId="0" borderId="0" xfId="0" applyFont="1"/>
    <xf numFmtId="0" fontId="6" fillId="0" borderId="15" xfId="0" applyFont="1" applyBorder="1" applyAlignment="1">
      <alignment horizontal="center" vertical="top"/>
    </xf>
    <xf numFmtId="0" fontId="6" fillId="0" borderId="29" xfId="0" applyFont="1" applyBorder="1" applyAlignment="1">
      <alignment horizontal="right"/>
    </xf>
    <xf numFmtId="4" fontId="6" fillId="0" borderId="9" xfId="0" applyNumberFormat="1" applyFont="1" applyBorder="1" applyAlignment="1">
      <alignment horizontal="center" vertical="center"/>
    </xf>
    <xf numFmtId="0" fontId="4" fillId="0" borderId="0" xfId="1" applyFont="1" applyAlignment="1">
      <alignment horizontal="left" vertical="center" wrapText="1"/>
    </xf>
    <xf numFmtId="4" fontId="3" fillId="0" borderId="0" xfId="0" applyNumberFormat="1" applyFont="1" applyAlignment="1">
      <alignment horizontal="center" vertical="center"/>
    </xf>
    <xf numFmtId="1" fontId="15" fillId="0" borderId="1" xfId="1" applyNumberFormat="1" applyFont="1" applyBorder="1" applyAlignment="1">
      <alignment horizontal="center" vertical="center" wrapText="1"/>
    </xf>
    <xf numFmtId="1" fontId="4" fillId="0" borderId="31" xfId="1" applyNumberFormat="1" applyFont="1" applyBorder="1" applyAlignment="1">
      <alignment horizontal="center" vertical="center" wrapText="1"/>
    </xf>
    <xf numFmtId="0" fontId="3" fillId="0" borderId="32" xfId="1" applyBorder="1" applyAlignment="1">
      <alignment horizontal="center" vertical="center" wrapText="1"/>
    </xf>
    <xf numFmtId="4" fontId="3" fillId="0" borderId="32" xfId="1" applyNumberFormat="1" applyBorder="1" applyAlignment="1">
      <alignment horizontal="center" vertical="center" wrapText="1"/>
    </xf>
    <xf numFmtId="1" fontId="4" fillId="0" borderId="24" xfId="1" applyNumberFormat="1" applyFont="1" applyBorder="1" applyAlignment="1">
      <alignment horizontal="center" vertical="center" wrapText="1"/>
    </xf>
    <xf numFmtId="1" fontId="4" fillId="0" borderId="34" xfId="1" applyNumberFormat="1" applyFont="1" applyBorder="1" applyAlignment="1">
      <alignment horizontal="center" vertical="center" wrapText="1"/>
    </xf>
    <xf numFmtId="0" fontId="4" fillId="0" borderId="35" xfId="1" applyFont="1" applyBorder="1" applyAlignment="1">
      <alignment horizontal="center" vertical="center" wrapText="1"/>
    </xf>
    <xf numFmtId="4" fontId="6" fillId="0" borderId="35" xfId="1" applyNumberFormat="1" applyFont="1" applyBorder="1" applyAlignment="1">
      <alignment horizontal="center" vertical="center" wrapText="1"/>
    </xf>
    <xf numFmtId="1" fontId="4" fillId="0" borderId="1" xfId="1" applyNumberFormat="1" applyFont="1" applyBorder="1" applyAlignment="1">
      <alignment horizontal="center" vertical="center" wrapText="1"/>
    </xf>
    <xf numFmtId="0" fontId="15" fillId="0" borderId="2" xfId="1" applyFont="1" applyBorder="1" applyAlignment="1">
      <alignment horizontal="center" vertical="center" wrapText="1"/>
    </xf>
    <xf numFmtId="4" fontId="15" fillId="0" borderId="2" xfId="1" applyNumberFormat="1" applyFont="1" applyBorder="1" applyAlignment="1">
      <alignment horizontal="center" vertical="center" wrapText="1"/>
    </xf>
    <xf numFmtId="0" fontId="5" fillId="0" borderId="6" xfId="3" applyFont="1" applyBorder="1" applyAlignment="1">
      <alignment horizontal="center" vertical="center" wrapText="1"/>
    </xf>
    <xf numFmtId="0" fontId="5" fillId="0" borderId="7" xfId="3" applyFont="1" applyBorder="1" applyAlignment="1">
      <alignment horizontal="center" vertical="center" wrapText="1"/>
    </xf>
    <xf numFmtId="0" fontId="6" fillId="0" borderId="24" xfId="0" applyFont="1" applyBorder="1" applyAlignment="1">
      <alignment horizontal="center" vertical="top"/>
    </xf>
    <xf numFmtId="0" fontId="6" fillId="0" borderId="17" xfId="0" applyFont="1" applyBorder="1" applyAlignment="1">
      <alignment horizontal="center" vertical="top"/>
    </xf>
    <xf numFmtId="4" fontId="6" fillId="0" borderId="38"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0" fontId="25" fillId="0" borderId="0" xfId="0" applyFont="1"/>
    <xf numFmtId="0" fontId="6" fillId="0" borderId="5" xfId="0" applyFont="1" applyBorder="1" applyAlignment="1">
      <alignment horizontal="right"/>
    </xf>
    <xf numFmtId="0" fontId="6" fillId="0" borderId="20" xfId="3" applyFont="1" applyBorder="1" applyAlignment="1">
      <alignment horizontal="center" vertical="top" wrapText="1"/>
    </xf>
    <xf numFmtId="0" fontId="3" fillId="0" borderId="4" xfId="0" applyFont="1" applyBorder="1" applyAlignment="1">
      <alignment horizontal="left" vertical="top" wrapText="1"/>
    </xf>
    <xf numFmtId="0" fontId="3" fillId="0" borderId="0" xfId="0" applyFont="1"/>
    <xf numFmtId="1" fontId="6" fillId="0" borderId="24" xfId="1" applyNumberFormat="1" applyFont="1" applyBorder="1" applyAlignment="1">
      <alignment horizontal="center" vertical="top" wrapText="1"/>
    </xf>
    <xf numFmtId="1" fontId="4" fillId="0" borderId="40" xfId="1" applyNumberFormat="1" applyFont="1" applyBorder="1" applyAlignment="1">
      <alignment horizontal="center" vertical="top" wrapText="1"/>
    </xf>
    <xf numFmtId="0" fontId="18" fillId="0" borderId="15" xfId="0" applyFont="1" applyBorder="1" applyAlignment="1">
      <alignment horizontal="center" wrapText="1"/>
    </xf>
    <xf numFmtId="0" fontId="9" fillId="0" borderId="5" xfId="0" applyFont="1" applyBorder="1" applyAlignment="1">
      <alignment horizontal="left" vertical="top" wrapText="1"/>
    </xf>
    <xf numFmtId="0" fontId="6" fillId="0" borderId="29" xfId="0" applyFont="1" applyBorder="1" applyAlignment="1">
      <alignment horizontal="right" vertical="center"/>
    </xf>
    <xf numFmtId="4" fontId="22" fillId="0" borderId="5" xfId="18" applyNumberFormat="1" applyFont="1" applyBorder="1" applyAlignment="1">
      <alignment horizontal="center" vertical="center"/>
    </xf>
    <xf numFmtId="4" fontId="6" fillId="0" borderId="26" xfId="0" applyNumberFormat="1" applyFont="1" applyBorder="1" applyAlignment="1">
      <alignment horizontal="center" vertical="center"/>
    </xf>
    <xf numFmtId="0" fontId="6" fillId="0" borderId="23" xfId="1" quotePrefix="1" applyFont="1" applyBorder="1" applyAlignment="1">
      <alignment horizontal="left" vertical="top" wrapText="1"/>
    </xf>
    <xf numFmtId="0" fontId="3" fillId="0" borderId="27" xfId="0" applyFont="1" applyBorder="1" applyAlignment="1">
      <alignment horizontal="center" vertical="center"/>
    </xf>
    <xf numFmtId="0" fontId="3" fillId="0" borderId="29" xfId="0" applyFont="1" applyBorder="1" applyAlignment="1">
      <alignment horizontal="right"/>
    </xf>
    <xf numFmtId="0" fontId="3" fillId="0" borderId="5" xfId="18" applyBorder="1" applyAlignment="1">
      <alignment horizontal="center" vertical="center"/>
    </xf>
    <xf numFmtId="4" fontId="22" fillId="0" borderId="5" xfId="0" applyNumberFormat="1" applyFont="1" applyBorder="1" applyAlignment="1">
      <alignment horizontal="center" vertical="center"/>
    </xf>
    <xf numFmtId="4" fontId="9" fillId="0" borderId="0" xfId="0" applyNumberFormat="1" applyFont="1" applyAlignment="1">
      <alignment horizontal="center" vertical="center" wrapText="1"/>
    </xf>
    <xf numFmtId="0" fontId="6" fillId="0" borderId="0" xfId="0" applyFont="1"/>
    <xf numFmtId="0" fontId="27" fillId="0" borderId="0" xfId="0" applyFont="1"/>
    <xf numFmtId="0" fontId="6" fillId="0" borderId="15" xfId="0" applyFont="1" applyBorder="1" applyAlignment="1">
      <alignment horizontal="center"/>
    </xf>
    <xf numFmtId="4" fontId="6" fillId="0" borderId="4" xfId="0" applyNumberFormat="1" applyFont="1" applyBorder="1" applyAlignment="1">
      <alignment horizontal="center" vertical="center" wrapText="1"/>
    </xf>
    <xf numFmtId="0" fontId="6" fillId="0" borderId="41" xfId="0" applyFont="1" applyBorder="1" applyAlignment="1">
      <alignment horizontal="left" vertical="top" wrapText="1"/>
    </xf>
    <xf numFmtId="0" fontId="6" fillId="0" borderId="4" xfId="0" applyFont="1" applyBorder="1" applyAlignment="1">
      <alignment horizontal="center" vertical="center"/>
    </xf>
    <xf numFmtId="0" fontId="6" fillId="0" borderId="26" xfId="0" applyFont="1" applyBorder="1" applyAlignment="1">
      <alignment horizontal="center" vertical="top"/>
    </xf>
    <xf numFmtId="0" fontId="6" fillId="0" borderId="26" xfId="0" applyFont="1" applyBorder="1" applyAlignment="1">
      <alignment horizontal="right"/>
    </xf>
    <xf numFmtId="0" fontId="6" fillId="0" borderId="26" xfId="0" applyFont="1" applyBorder="1" applyAlignment="1">
      <alignment horizontal="center" vertical="center"/>
    </xf>
    <xf numFmtId="4" fontId="5" fillId="0" borderId="11" xfId="3" applyNumberFormat="1" applyFont="1" applyBorder="1" applyAlignment="1">
      <alignment horizontal="center" vertical="center" wrapText="1"/>
    </xf>
    <xf numFmtId="4" fontId="20" fillId="0" borderId="10" xfId="0" applyNumberFormat="1" applyFont="1" applyBorder="1" applyAlignment="1">
      <alignment horizontal="center" vertical="center"/>
    </xf>
    <xf numFmtId="4" fontId="20" fillId="0" borderId="5" xfId="0" applyNumberFormat="1" applyFont="1" applyBorder="1" applyAlignment="1">
      <alignment horizontal="center" vertical="center"/>
    </xf>
    <xf numFmtId="4" fontId="22" fillId="0" borderId="5" xfId="7" applyNumberFormat="1" applyFont="1" applyBorder="1" applyAlignment="1">
      <alignment horizontal="center" vertical="center"/>
    </xf>
    <xf numFmtId="4" fontId="20" fillId="0" borderId="4" xfId="0" applyNumberFormat="1" applyFont="1" applyBorder="1" applyAlignment="1">
      <alignment horizontal="center" vertical="center"/>
    </xf>
    <xf numFmtId="0" fontId="6" fillId="0" borderId="37" xfId="0" applyFont="1" applyBorder="1" applyAlignment="1">
      <alignment horizontal="center" vertical="center"/>
    </xf>
    <xf numFmtId="4" fontId="6" fillId="0" borderId="23" xfId="0" applyNumberFormat="1" applyFont="1" applyBorder="1" applyAlignment="1">
      <alignment horizontal="center" vertical="center"/>
    </xf>
    <xf numFmtId="0" fontId="6" fillId="0" borderId="5" xfId="0" applyFont="1" applyBorder="1" applyAlignment="1">
      <alignment horizontal="center" vertical="center"/>
    </xf>
    <xf numFmtId="4" fontId="20" fillId="0" borderId="0" xfId="0" applyNumberFormat="1" applyFont="1" applyAlignment="1">
      <alignment horizontal="center" vertical="center" wrapText="1"/>
    </xf>
    <xf numFmtId="4" fontId="6" fillId="0" borderId="25" xfId="0" applyNumberFormat="1" applyFont="1" applyBorder="1" applyAlignment="1">
      <alignment horizontal="center" vertical="center"/>
    </xf>
    <xf numFmtId="0" fontId="6" fillId="0" borderId="29" xfId="0" applyFont="1" applyBorder="1" applyAlignment="1">
      <alignment horizontal="center" vertical="center"/>
    </xf>
    <xf numFmtId="0" fontId="6" fillId="0" borderId="27" xfId="0" applyFont="1" applyBorder="1" applyAlignment="1">
      <alignment horizontal="center" vertical="center"/>
    </xf>
    <xf numFmtId="0" fontId="6" fillId="0" borderId="4" xfId="0" quotePrefix="1" applyFont="1" applyBorder="1" applyAlignment="1">
      <alignment horizontal="center" vertical="center"/>
    </xf>
    <xf numFmtId="0" fontId="9" fillId="0" borderId="5" xfId="0" applyFont="1" applyBorder="1" applyAlignment="1">
      <alignment horizontal="center" vertical="center"/>
    </xf>
    <xf numFmtId="0" fontId="6" fillId="0" borderId="5" xfId="0" quotePrefix="1" applyFont="1" applyBorder="1" applyAlignment="1">
      <alignment horizontal="center" vertical="center"/>
    </xf>
    <xf numFmtId="4" fontId="6" fillId="0" borderId="4" xfId="0" applyNumberFormat="1" applyFont="1" applyBorder="1" applyAlignment="1">
      <alignment horizontal="center" vertical="center"/>
    </xf>
    <xf numFmtId="165" fontId="3" fillId="0" borderId="10" xfId="0" applyNumberFormat="1" applyFont="1" applyBorder="1" applyAlignment="1">
      <alignment horizontal="center" vertical="center"/>
    </xf>
    <xf numFmtId="165" fontId="22" fillId="0" borderId="5" xfId="18" applyNumberFormat="1" applyFont="1" applyBorder="1" applyAlignment="1">
      <alignment horizontal="center" vertical="center"/>
    </xf>
    <xf numFmtId="4" fontId="3" fillId="0" borderId="7" xfId="1" applyNumberFormat="1" applyBorder="1" applyAlignment="1">
      <alignment horizontal="center" vertical="center" wrapText="1"/>
    </xf>
    <xf numFmtId="4" fontId="20" fillId="0" borderId="7" xfId="0" applyNumberFormat="1" applyFont="1" applyBorder="1" applyAlignment="1">
      <alignment horizontal="center" vertical="center"/>
    </xf>
    <xf numFmtId="4" fontId="20" fillId="0" borderId="0" xfId="0" applyNumberFormat="1" applyFont="1" applyAlignment="1">
      <alignment horizontal="center" vertical="center"/>
    </xf>
    <xf numFmtId="4" fontId="3" fillId="0" borderId="0" xfId="2" applyNumberFormat="1" applyAlignment="1" applyProtection="1">
      <alignment horizontal="center" vertical="center" wrapText="1"/>
      <protection locked="0"/>
    </xf>
    <xf numFmtId="4" fontId="20" fillId="0" borderId="12" xfId="0" applyNumberFormat="1" applyFont="1" applyBorder="1" applyAlignment="1">
      <alignment horizontal="center" vertical="center"/>
    </xf>
    <xf numFmtId="165" fontId="6" fillId="0" borderId="38" xfId="0" applyNumberFormat="1" applyFont="1" applyBorder="1" applyAlignment="1">
      <alignment horizontal="center" vertical="center"/>
    </xf>
    <xf numFmtId="4" fontId="20" fillId="0" borderId="11" xfId="0" applyNumberFormat="1" applyFont="1" applyBorder="1" applyAlignment="1">
      <alignment horizontal="center" vertical="center"/>
    </xf>
    <xf numFmtId="0" fontId="6" fillId="0" borderId="10" xfId="0" applyFont="1" applyBorder="1" applyAlignment="1">
      <alignment horizontal="center" vertical="center"/>
    </xf>
    <xf numFmtId="4" fontId="3" fillId="0" borderId="0" xfId="1" applyNumberFormat="1" applyAlignment="1">
      <alignment horizontal="center" vertical="center"/>
    </xf>
    <xf numFmtId="4" fontId="4" fillId="0" borderId="0" xfId="0" applyNumberFormat="1" applyFont="1" applyAlignment="1">
      <alignment horizontal="center" vertical="center" wrapText="1"/>
    </xf>
    <xf numFmtId="0" fontId="3" fillId="0" borderId="4" xfId="0" applyFont="1" applyBorder="1" applyAlignment="1">
      <alignment horizontal="left" vertical="top" wrapText="1" shrinkToFit="1"/>
    </xf>
    <xf numFmtId="4" fontId="20" fillId="0" borderId="4" xfId="0" applyNumberFormat="1" applyFont="1" applyBorder="1" applyAlignment="1">
      <alignment horizontal="center"/>
    </xf>
    <xf numFmtId="4" fontId="20" fillId="0" borderId="5" xfId="0" applyNumberFormat="1" applyFont="1" applyBorder="1" applyAlignment="1">
      <alignment horizontal="center"/>
    </xf>
    <xf numFmtId="4" fontId="6" fillId="0" borderId="10" xfId="0" applyNumberFormat="1" applyFont="1" applyBorder="1" applyAlignment="1">
      <alignment horizontal="center"/>
    </xf>
    <xf numFmtId="4" fontId="6" fillId="0" borderId="0" xfId="0" applyNumberFormat="1" applyFont="1" applyAlignment="1">
      <alignment horizontal="center"/>
    </xf>
    <xf numFmtId="4" fontId="6" fillId="0" borderId="5" xfId="0" applyNumberFormat="1" applyFont="1" applyBorder="1" applyAlignment="1">
      <alignment horizontal="center"/>
    </xf>
    <xf numFmtId="4" fontId="28" fillId="0" borderId="10" xfId="0" applyNumberFormat="1" applyFont="1" applyBorder="1" applyAlignment="1">
      <alignment horizontal="center"/>
    </xf>
    <xf numFmtId="165" fontId="6" fillId="0" borderId="26" xfId="0" applyNumberFormat="1" applyFont="1" applyBorder="1" applyAlignment="1">
      <alignment horizontal="right" vertical="center"/>
    </xf>
    <xf numFmtId="4" fontId="20" fillId="0" borderId="10" xfId="0" applyNumberFormat="1" applyFont="1" applyBorder="1" applyAlignment="1">
      <alignment horizontal="center"/>
    </xf>
    <xf numFmtId="0" fontId="6" fillId="0" borderId="0" xfId="13" applyAlignment="1">
      <alignment horizontal="left" vertical="top" wrapText="1"/>
    </xf>
    <xf numFmtId="4" fontId="5" fillId="0" borderId="7" xfId="3" applyNumberFormat="1" applyFont="1" applyBorder="1" applyAlignment="1">
      <alignment vertical="center" wrapText="1"/>
    </xf>
    <xf numFmtId="4" fontId="5" fillId="0" borderId="11" xfId="3" applyNumberFormat="1" applyFont="1" applyBorder="1" applyAlignment="1">
      <alignment horizontal="center" wrapText="1"/>
    </xf>
    <xf numFmtId="4" fontId="22" fillId="0" borderId="5" xfId="18" applyNumberFormat="1" applyFont="1" applyBorder="1" applyAlignment="1">
      <alignment horizontal="center"/>
    </xf>
    <xf numFmtId="4" fontId="9" fillId="0" borderId="5" xfId="0" applyNumberFormat="1" applyFont="1" applyBorder="1" applyAlignment="1">
      <alignment horizontal="center" vertical="top" wrapText="1"/>
    </xf>
    <xf numFmtId="0" fontId="6" fillId="0" borderId="37" xfId="0" applyFont="1" applyBorder="1" applyAlignment="1">
      <alignment horizontal="center"/>
    </xf>
    <xf numFmtId="4" fontId="6" fillId="0" borderId="23" xfId="0" applyNumberFormat="1" applyFont="1" applyBorder="1" applyAlignment="1">
      <alignment horizontal="center"/>
    </xf>
    <xf numFmtId="0" fontId="6" fillId="0" borderId="5" xfId="0" applyFont="1" applyBorder="1" applyAlignment="1">
      <alignment horizontal="center"/>
    </xf>
    <xf numFmtId="0" fontId="6" fillId="0" borderId="0" xfId="0" applyFont="1" applyAlignment="1">
      <alignment vertical="top" wrapText="1"/>
    </xf>
    <xf numFmtId="0" fontId="6" fillId="0" borderId="4" xfId="0" applyFont="1" applyBorder="1" applyAlignment="1">
      <alignment horizontal="center"/>
    </xf>
    <xf numFmtId="4" fontId="6" fillId="0" borderId="10" xfId="0" applyNumberFormat="1" applyFont="1" applyBorder="1" applyAlignment="1">
      <alignment horizontal="center" wrapText="1"/>
    </xf>
    <xf numFmtId="0" fontId="29" fillId="0" borderId="0" xfId="0" applyFont="1"/>
    <xf numFmtId="0" fontId="6" fillId="0" borderId="29" xfId="0" quotePrefix="1" applyFont="1" applyBorder="1" applyAlignment="1">
      <alignment horizontal="center"/>
    </xf>
    <xf numFmtId="4" fontId="6" fillId="0" borderId="9" xfId="0" applyNumberFormat="1" applyFont="1" applyBorder="1" applyAlignment="1">
      <alignment horizontal="center"/>
    </xf>
    <xf numFmtId="4" fontId="6" fillId="0" borderId="25" xfId="0" applyNumberFormat="1" applyFont="1" applyBorder="1" applyAlignment="1">
      <alignment horizontal="center"/>
    </xf>
    <xf numFmtId="0" fontId="6" fillId="0" borderId="29" xfId="0" applyFont="1" applyBorder="1" applyAlignment="1">
      <alignment horizontal="center"/>
    </xf>
    <xf numFmtId="0" fontId="6" fillId="0" borderId="27" xfId="0" applyFont="1" applyBorder="1" applyAlignment="1">
      <alignment horizontal="center"/>
    </xf>
    <xf numFmtId="0" fontId="6" fillId="0" borderId="4" xfId="0" quotePrefix="1" applyFont="1" applyBorder="1" applyAlignment="1">
      <alignment horizontal="center"/>
    </xf>
    <xf numFmtId="0" fontId="9" fillId="0" borderId="5" xfId="0" applyFont="1" applyBorder="1" applyAlignment="1">
      <alignment horizontal="center"/>
    </xf>
    <xf numFmtId="0" fontId="6" fillId="0" borderId="5" xfId="0" quotePrefix="1" applyFont="1" applyBorder="1" applyAlignment="1">
      <alignment horizontal="center"/>
    </xf>
    <xf numFmtId="0" fontId="9" fillId="0" borderId="13" xfId="0" applyFont="1" applyBorder="1" applyAlignment="1">
      <alignment horizontal="center" wrapText="1"/>
    </xf>
    <xf numFmtId="0" fontId="6" fillId="0" borderId="10" xfId="0" applyFont="1" applyBorder="1" applyAlignment="1">
      <alignment horizontal="right" vertical="center" wrapText="1"/>
    </xf>
    <xf numFmtId="0" fontId="8" fillId="0" borderId="0" xfId="0" applyFont="1"/>
    <xf numFmtId="4" fontId="6" fillId="0" borderId="4" xfId="0" applyNumberFormat="1" applyFont="1" applyBorder="1" applyAlignment="1">
      <alignment horizontal="center"/>
    </xf>
    <xf numFmtId="4" fontId="3" fillId="0" borderId="7" xfId="1" applyNumberFormat="1" applyBorder="1" applyAlignment="1">
      <alignment horizontal="center" wrapText="1"/>
    </xf>
    <xf numFmtId="4" fontId="20" fillId="0" borderId="7" xfId="0" applyNumberFormat="1" applyFont="1" applyBorder="1" applyAlignment="1">
      <alignment horizontal="center"/>
    </xf>
    <xf numFmtId="4" fontId="3" fillId="0" borderId="0" xfId="1" applyNumberFormat="1" applyAlignment="1">
      <alignment horizontal="center" wrapText="1"/>
    </xf>
    <xf numFmtId="4" fontId="20" fillId="0" borderId="0" xfId="0" applyNumberFormat="1" applyFont="1" applyAlignment="1">
      <alignment horizontal="center"/>
    </xf>
    <xf numFmtId="4" fontId="20" fillId="0" borderId="12" xfId="0" applyNumberFormat="1" applyFont="1" applyBorder="1" applyAlignment="1">
      <alignment horizontal="center"/>
    </xf>
    <xf numFmtId="0" fontId="3" fillId="0" borderId="27" xfId="0" quotePrefix="1" applyFont="1" applyBorder="1" applyAlignment="1">
      <alignment horizontal="left" vertical="top" wrapText="1"/>
    </xf>
    <xf numFmtId="0" fontId="3" fillId="0" borderId="27" xfId="0" applyFont="1" applyBorder="1" applyAlignment="1">
      <alignment horizontal="center"/>
    </xf>
    <xf numFmtId="4" fontId="3" fillId="0" borderId="0" xfId="0" applyNumberFormat="1" applyFont="1" applyAlignment="1">
      <alignment horizontal="center"/>
    </xf>
    <xf numFmtId="4" fontId="6" fillId="0" borderId="26" xfId="0" applyNumberFormat="1" applyFont="1" applyBorder="1" applyAlignment="1">
      <alignment horizontal="center" wrapText="1"/>
    </xf>
    <xf numFmtId="4" fontId="6" fillId="0" borderId="26" xfId="0" applyNumberFormat="1" applyFont="1" applyBorder="1" applyAlignment="1">
      <alignment horizontal="center"/>
    </xf>
    <xf numFmtId="4" fontId="6" fillId="0" borderId="5" xfId="0" applyNumberFormat="1" applyFont="1" applyBorder="1" applyAlignment="1">
      <alignment horizontal="center" wrapText="1"/>
    </xf>
    <xf numFmtId="4" fontId="20" fillId="0" borderId="11" xfId="0" applyNumberFormat="1" applyFont="1" applyBorder="1" applyAlignment="1">
      <alignment horizontal="center"/>
    </xf>
    <xf numFmtId="0" fontId="30" fillId="0" borderId="0" xfId="0" applyFont="1"/>
    <xf numFmtId="0" fontId="3" fillId="0" borderId="10" xfId="0" applyFont="1" applyBorder="1" applyAlignment="1">
      <alignment horizontal="left" vertical="top" wrapText="1"/>
    </xf>
    <xf numFmtId="0" fontId="6" fillId="0" borderId="0" xfId="0" applyFont="1" applyAlignment="1">
      <alignment horizontal="center"/>
    </xf>
    <xf numFmtId="0" fontId="6" fillId="0" borderId="25" xfId="0" applyFont="1" applyBorder="1" applyAlignment="1">
      <alignment horizontal="left" vertical="top" wrapText="1"/>
    </xf>
    <xf numFmtId="1" fontId="6" fillId="0" borderId="40" xfId="1" applyNumberFormat="1" applyFont="1" applyBorder="1" applyAlignment="1">
      <alignment horizontal="center" vertical="top" wrapText="1"/>
    </xf>
    <xf numFmtId="0" fontId="6" fillId="0" borderId="10" xfId="0" applyFont="1" applyBorder="1" applyAlignment="1">
      <alignment horizontal="center"/>
    </xf>
    <xf numFmtId="4" fontId="3" fillId="0" borderId="0" xfId="1" applyNumberFormat="1" applyAlignment="1">
      <alignment horizontal="center"/>
    </xf>
    <xf numFmtId="4" fontId="4" fillId="0" borderId="0" xfId="0" applyNumberFormat="1" applyFont="1" applyAlignment="1">
      <alignment horizontal="center" wrapText="1"/>
    </xf>
    <xf numFmtId="4" fontId="4" fillId="0" borderId="0" xfId="0" applyNumberFormat="1" applyFont="1" applyAlignment="1">
      <alignment wrapText="1"/>
    </xf>
    <xf numFmtId="166" fontId="5" fillId="0" borderId="7" xfId="3" applyNumberFormat="1" applyFont="1" applyBorder="1" applyAlignment="1">
      <alignment horizontal="center" vertical="center" wrapText="1"/>
    </xf>
    <xf numFmtId="166" fontId="5" fillId="0" borderId="11" xfId="3" applyNumberFormat="1" applyFont="1" applyBorder="1" applyAlignment="1">
      <alignment horizontal="center" vertical="center" wrapText="1"/>
    </xf>
    <xf numFmtId="166" fontId="9" fillId="0" borderId="10" xfId="0" applyNumberFormat="1" applyFont="1" applyBorder="1" applyAlignment="1">
      <alignment horizontal="center" vertical="center" wrapText="1"/>
    </xf>
    <xf numFmtId="166" fontId="9" fillId="0" borderId="5" xfId="0" applyNumberFormat="1" applyFont="1" applyBorder="1" applyAlignment="1">
      <alignment horizontal="center" vertical="center" wrapText="1"/>
    </xf>
    <xf numFmtId="166" fontId="3" fillId="0" borderId="27" xfId="0" applyNumberFormat="1" applyFont="1" applyBorder="1" applyAlignment="1">
      <alignment horizontal="center" vertical="center"/>
    </xf>
    <xf numFmtId="166" fontId="3" fillId="0" borderId="29" xfId="0" applyNumberFormat="1" applyFont="1" applyBorder="1" applyAlignment="1">
      <alignment horizontal="center" vertical="center"/>
    </xf>
    <xf numFmtId="166" fontId="6" fillId="0" borderId="10" xfId="0" applyNumberFormat="1" applyFont="1" applyBorder="1" applyAlignment="1">
      <alignment horizontal="center" vertical="center"/>
    </xf>
    <xf numFmtId="166" fontId="6" fillId="0" borderId="5" xfId="0" applyNumberFormat="1" applyFont="1" applyBorder="1" applyAlignment="1">
      <alignment horizontal="center" vertical="center"/>
    </xf>
    <xf numFmtId="166" fontId="9" fillId="0" borderId="4" xfId="0" applyNumberFormat="1" applyFont="1" applyBorder="1" applyAlignment="1">
      <alignment horizontal="center" vertical="center" wrapText="1"/>
    </xf>
    <xf numFmtId="166" fontId="6" fillId="0" borderId="10" xfId="0" applyNumberFormat="1" applyFont="1" applyBorder="1" applyAlignment="1">
      <alignment horizontal="center" vertical="center" wrapText="1"/>
    </xf>
    <xf numFmtId="166" fontId="9" fillId="0" borderId="25" xfId="0" applyNumberFormat="1" applyFont="1" applyBorder="1" applyAlignment="1">
      <alignment horizontal="center" vertical="center" wrapText="1"/>
    </xf>
    <xf numFmtId="166" fontId="9" fillId="0" borderId="26" xfId="0" applyNumberFormat="1" applyFont="1" applyBorder="1" applyAlignment="1">
      <alignment horizontal="center" vertical="center" wrapText="1"/>
    </xf>
    <xf numFmtId="166" fontId="20" fillId="0" borderId="0" xfId="0" applyNumberFormat="1" applyFont="1" applyAlignment="1">
      <alignment horizontal="center" vertical="center" wrapText="1"/>
    </xf>
    <xf numFmtId="166" fontId="9" fillId="0" borderId="4" xfId="0" applyNumberFormat="1" applyFont="1" applyBorder="1" applyAlignment="1">
      <alignment horizontal="center" wrapText="1"/>
    </xf>
    <xf numFmtId="166" fontId="9" fillId="0" borderId="5" xfId="0" applyNumberFormat="1" applyFont="1" applyBorder="1" applyAlignment="1">
      <alignment horizontal="center" wrapText="1"/>
    </xf>
    <xf numFmtId="166" fontId="3" fillId="0" borderId="7" xfId="2" applyNumberFormat="1" applyBorder="1" applyAlignment="1" applyProtection="1">
      <alignment horizontal="center" vertical="center" wrapText="1"/>
      <protection locked="0"/>
    </xf>
    <xf numFmtId="166" fontId="3" fillId="0" borderId="0" xfId="2" applyNumberFormat="1" applyAlignment="1" applyProtection="1">
      <alignment horizontal="center" vertical="center" wrapText="1"/>
      <protection locked="0"/>
    </xf>
    <xf numFmtId="166" fontId="11" fillId="0" borderId="7" xfId="0" applyNumberFormat="1" applyFont="1" applyBorder="1" applyAlignment="1">
      <alignment horizontal="center" vertical="center" wrapText="1"/>
    </xf>
    <xf numFmtId="166" fontId="3" fillId="0" borderId="10" xfId="0" applyNumberFormat="1" applyFont="1" applyBorder="1" applyAlignment="1">
      <alignment horizontal="center" vertical="center"/>
    </xf>
    <xf numFmtId="166" fontId="3" fillId="0" borderId="5" xfId="0" applyNumberFormat="1" applyFont="1" applyBorder="1" applyAlignment="1">
      <alignment horizontal="center" vertical="center"/>
    </xf>
    <xf numFmtId="166" fontId="9" fillId="0" borderId="12" xfId="0" applyNumberFormat="1" applyFont="1" applyBorder="1" applyAlignment="1">
      <alignment horizontal="center" vertical="center" wrapText="1"/>
    </xf>
    <xf numFmtId="166" fontId="6" fillId="0" borderId="4" xfId="0" applyNumberFormat="1" applyFont="1" applyBorder="1" applyAlignment="1">
      <alignment horizontal="center" vertical="center"/>
    </xf>
    <xf numFmtId="166" fontId="6" fillId="0" borderId="26" xfId="0" applyNumberFormat="1" applyFont="1" applyBorder="1" applyAlignment="1">
      <alignment horizontal="center" vertical="center"/>
    </xf>
    <xf numFmtId="166" fontId="6" fillId="0" borderId="0" xfId="0" applyNumberFormat="1" applyFont="1" applyAlignment="1">
      <alignment horizontal="center"/>
    </xf>
    <xf numFmtId="166" fontId="6" fillId="0" borderId="29" xfId="0" applyNumberFormat="1" applyFont="1" applyBorder="1" applyAlignment="1">
      <alignment horizontal="center"/>
    </xf>
    <xf numFmtId="166" fontId="6" fillId="0" borderId="0" xfId="0" applyNumberFormat="1" applyFont="1" applyAlignment="1">
      <alignment horizontal="center" vertical="center" wrapText="1"/>
    </xf>
    <xf numFmtId="166" fontId="6" fillId="0" borderId="9" xfId="0" applyNumberFormat="1" applyFont="1" applyBorder="1" applyAlignment="1">
      <alignment horizontal="center" vertical="center" wrapText="1"/>
    </xf>
    <xf numFmtId="166" fontId="6" fillId="0" borderId="27" xfId="0" applyNumberFormat="1" applyFont="1" applyBorder="1" applyAlignment="1">
      <alignment horizontal="center" vertical="center"/>
    </xf>
    <xf numFmtId="166" fontId="6" fillId="0" borderId="29" xfId="0" applyNumberFormat="1" applyFont="1" applyBorder="1" applyAlignment="1">
      <alignment horizontal="center" vertical="center"/>
    </xf>
    <xf numFmtId="166" fontId="6" fillId="0" borderId="5" xfId="0" applyNumberFormat="1" applyFont="1" applyBorder="1" applyAlignment="1">
      <alignment horizontal="center"/>
    </xf>
    <xf numFmtId="166" fontId="9" fillId="0" borderId="11" xfId="0" applyNumberFormat="1" applyFont="1" applyBorder="1" applyAlignment="1">
      <alignment horizontal="center" vertical="center" wrapText="1"/>
    </xf>
    <xf numFmtId="166" fontId="4" fillId="0" borderId="10" xfId="0" applyNumberFormat="1" applyFont="1" applyBorder="1" applyAlignment="1">
      <alignment horizontal="center" vertical="center"/>
    </xf>
    <xf numFmtId="166" fontId="4" fillId="0" borderId="4" xfId="0" applyNumberFormat="1" applyFont="1" applyBorder="1" applyAlignment="1">
      <alignment horizontal="center" vertical="center"/>
    </xf>
    <xf numFmtId="166" fontId="6" fillId="0" borderId="5" xfId="0" applyNumberFormat="1" applyFont="1" applyBorder="1" applyAlignment="1">
      <alignment horizontal="center" vertical="center" wrapText="1"/>
    </xf>
    <xf numFmtId="166" fontId="5" fillId="0" borderId="7" xfId="3" applyNumberFormat="1" applyFont="1" applyBorder="1" applyAlignment="1">
      <alignment horizontal="center" vertical="center"/>
    </xf>
    <xf numFmtId="166" fontId="9" fillId="0" borderId="10" xfId="0" applyNumberFormat="1" applyFont="1" applyBorder="1" applyAlignment="1">
      <alignment horizontal="center" vertical="center"/>
    </xf>
    <xf numFmtId="166" fontId="6" fillId="0" borderId="10" xfId="0" applyNumberFormat="1" applyFont="1" applyBorder="1" applyAlignment="1">
      <alignment horizontal="center"/>
    </xf>
    <xf numFmtId="166" fontId="6" fillId="0" borderId="12" xfId="0" applyNumberFormat="1" applyFont="1" applyBorder="1" applyAlignment="1">
      <alignment horizontal="center" vertical="center"/>
    </xf>
    <xf numFmtId="166" fontId="3" fillId="0" borderId="7" xfId="2" applyNumberFormat="1" applyBorder="1" applyAlignment="1" applyProtection="1">
      <alignment horizontal="center" vertical="center"/>
      <protection locked="0"/>
    </xf>
    <xf numFmtId="166" fontId="3" fillId="0" borderId="32" xfId="1" applyNumberFormat="1" applyBorder="1" applyAlignment="1">
      <alignment horizontal="center" vertical="center" wrapText="1"/>
    </xf>
    <xf numFmtId="166" fontId="6" fillId="0" borderId="0" xfId="1" applyNumberFormat="1" applyFont="1" applyAlignment="1">
      <alignment horizontal="center" vertical="center" wrapText="1"/>
    </xf>
    <xf numFmtId="166" fontId="6" fillId="0" borderId="35" xfId="1" applyNumberFormat="1" applyFont="1" applyBorder="1" applyAlignment="1">
      <alignment horizontal="center" vertical="center" wrapText="1"/>
    </xf>
    <xf numFmtId="166" fontId="15" fillId="0" borderId="2" xfId="1" applyNumberFormat="1" applyFont="1" applyBorder="1" applyAlignment="1">
      <alignment horizontal="center" vertical="center" wrapText="1"/>
    </xf>
    <xf numFmtId="166" fontId="3" fillId="0" borderId="0" xfId="0" applyNumberFormat="1" applyFont="1" applyAlignment="1">
      <alignment horizontal="center" vertical="center"/>
    </xf>
    <xf numFmtId="166" fontId="4" fillId="0" borderId="0" xfId="0" applyNumberFormat="1" applyFont="1" applyAlignment="1">
      <alignment horizontal="center" vertical="center" wrapText="1"/>
    </xf>
    <xf numFmtId="166" fontId="5" fillId="0" borderId="8" xfId="3" applyNumberFormat="1" applyFont="1" applyBorder="1" applyAlignment="1">
      <alignment horizontal="center" vertical="center" wrapText="1"/>
    </xf>
    <xf numFmtId="166" fontId="5" fillId="0" borderId="19" xfId="3" applyNumberFormat="1" applyFont="1" applyBorder="1" applyAlignment="1">
      <alignment horizontal="center" vertical="center" wrapText="1"/>
    </xf>
    <xf numFmtId="166" fontId="9" fillId="0" borderId="14" xfId="8" applyNumberFormat="1" applyFont="1" applyFill="1" applyBorder="1" applyAlignment="1">
      <alignment horizontal="center" vertical="center" wrapText="1"/>
    </xf>
    <xf numFmtId="166" fontId="9" fillId="0" borderId="16" xfId="8" applyNumberFormat="1" applyFont="1" applyFill="1" applyBorder="1" applyAlignment="1">
      <alignment horizontal="center" vertical="center" wrapText="1"/>
    </xf>
    <xf numFmtId="166" fontId="3" fillId="0" borderId="28" xfId="0" applyNumberFormat="1" applyFont="1" applyBorder="1" applyAlignment="1">
      <alignment horizontal="center" vertical="center"/>
    </xf>
    <xf numFmtId="166" fontId="6" fillId="0" borderId="30" xfId="0" applyNumberFormat="1" applyFont="1" applyBorder="1" applyAlignment="1">
      <alignment horizontal="center" vertical="center"/>
    </xf>
    <xf numFmtId="166" fontId="6" fillId="0" borderId="28" xfId="0" applyNumberFormat="1" applyFont="1" applyBorder="1" applyAlignment="1">
      <alignment horizontal="center" vertical="center"/>
    </xf>
    <xf numFmtId="166" fontId="9" fillId="0" borderId="18" xfId="8" applyNumberFormat="1" applyFont="1" applyFill="1" applyBorder="1" applyAlignment="1">
      <alignment horizontal="center" vertical="center" wrapText="1"/>
    </xf>
    <xf numFmtId="166" fontId="6" fillId="0" borderId="14" xfId="0" applyNumberFormat="1" applyFont="1" applyBorder="1" applyAlignment="1">
      <alignment horizontal="center" vertical="center"/>
    </xf>
    <xf numFmtId="166" fontId="6" fillId="0" borderId="16" xfId="0" applyNumberFormat="1" applyFont="1" applyBorder="1" applyAlignment="1">
      <alignment horizontal="center" vertical="center"/>
    </xf>
    <xf numFmtId="166" fontId="9" fillId="0" borderId="18" xfId="0" applyNumberFormat="1" applyFont="1" applyBorder="1" applyAlignment="1">
      <alignment horizontal="center" vertical="center" wrapText="1"/>
    </xf>
    <xf numFmtId="166" fontId="9" fillId="0" borderId="18" xfId="0" applyNumberFormat="1" applyFont="1" applyBorder="1" applyAlignment="1">
      <alignment horizontal="center" wrapText="1"/>
    </xf>
    <xf numFmtId="166" fontId="9" fillId="0" borderId="16" xfId="8" applyNumberFormat="1" applyFont="1" applyFill="1" applyBorder="1" applyAlignment="1">
      <alignment horizontal="center" wrapText="1"/>
    </xf>
    <xf numFmtId="166" fontId="9" fillId="0" borderId="14" xfId="0" applyNumberFormat="1" applyFont="1" applyBorder="1" applyAlignment="1">
      <alignment horizontal="center" vertical="center" wrapText="1"/>
    </xf>
    <xf numFmtId="166" fontId="4" fillId="0" borderId="8" xfId="1" applyNumberFormat="1" applyFont="1" applyBorder="1" applyAlignment="1">
      <alignment horizontal="center" vertical="center" wrapText="1"/>
    </xf>
    <xf numFmtId="166" fontId="4" fillId="0" borderId="0" xfId="1" applyNumberFormat="1" applyFont="1" applyAlignment="1">
      <alignment horizontal="center" vertical="center" wrapText="1"/>
    </xf>
    <xf numFmtId="166" fontId="11" fillId="0" borderId="8" xfId="0" applyNumberFormat="1" applyFont="1" applyBorder="1" applyAlignment="1">
      <alignment horizontal="center" vertical="center" wrapText="1"/>
    </xf>
    <xf numFmtId="166" fontId="9" fillId="0" borderId="19" xfId="8" applyNumberFormat="1" applyFont="1" applyFill="1" applyBorder="1" applyAlignment="1">
      <alignment horizontal="center" vertical="center" wrapText="1"/>
    </xf>
    <xf numFmtId="166" fontId="6" fillId="0" borderId="39" xfId="0" applyNumberFormat="1" applyFont="1" applyBorder="1" applyAlignment="1">
      <alignment horizontal="center" vertical="center"/>
    </xf>
    <xf numFmtId="166" fontId="6" fillId="0" borderId="14" xfId="0" applyNumberFormat="1" applyFont="1" applyBorder="1" applyAlignment="1">
      <alignment horizontal="center"/>
    </xf>
    <xf numFmtId="166" fontId="6" fillId="0" borderId="16" xfId="14" applyNumberFormat="1" applyFont="1" applyBorder="1" applyAlignment="1">
      <alignment horizontal="center"/>
    </xf>
    <xf numFmtId="166" fontId="6" fillId="0" borderId="14" xfId="14" applyNumberFormat="1" applyFont="1" applyFill="1" applyBorder="1" applyAlignment="1">
      <alignment horizontal="center" vertical="center" wrapText="1"/>
    </xf>
    <xf numFmtId="166" fontId="6" fillId="0" borderId="14" xfId="6" applyNumberFormat="1" applyFont="1" applyFill="1" applyBorder="1" applyAlignment="1">
      <alignment horizontal="center" vertical="center" wrapText="1"/>
    </xf>
    <xf numFmtId="166" fontId="6" fillId="0" borderId="30" xfId="0" applyNumberFormat="1" applyFont="1" applyBorder="1" applyAlignment="1">
      <alignment horizontal="center"/>
    </xf>
    <xf numFmtId="166" fontId="5" fillId="0" borderId="8" xfId="3" applyNumberFormat="1" applyFont="1" applyBorder="1" applyAlignment="1">
      <alignment horizontal="center" vertical="center"/>
    </xf>
    <xf numFmtId="166" fontId="9" fillId="0" borderId="14" xfId="0" applyNumberFormat="1" applyFont="1" applyBorder="1" applyAlignment="1">
      <alignment horizontal="center" vertical="center"/>
    </xf>
    <xf numFmtId="166" fontId="6" fillId="0" borderId="21" xfId="8" applyNumberFormat="1" applyFont="1" applyFill="1" applyBorder="1" applyAlignment="1">
      <alignment horizontal="center" vertical="center"/>
    </xf>
    <xf numFmtId="166" fontId="4" fillId="0" borderId="8" xfId="1" applyNumberFormat="1" applyFont="1" applyBorder="1" applyAlignment="1">
      <alignment horizontal="center" vertical="center"/>
    </xf>
    <xf numFmtId="166" fontId="15" fillId="0" borderId="3" xfId="3" applyNumberFormat="1" applyFont="1" applyBorder="1" applyAlignment="1">
      <alignment horizontal="center" vertical="center" wrapText="1"/>
    </xf>
    <xf numFmtId="166" fontId="3" fillId="0" borderId="33" xfId="1" applyNumberFormat="1" applyBorder="1" applyAlignment="1">
      <alignment horizontal="center" vertical="center" wrapText="1"/>
    </xf>
    <xf numFmtId="166" fontId="4" fillId="0" borderId="28" xfId="1" applyNumberFormat="1" applyFont="1" applyBorder="1" applyAlignment="1">
      <alignment horizontal="center" vertical="center" wrapText="1"/>
    </xf>
    <xf numFmtId="166" fontId="6" fillId="0" borderId="28" xfId="1" applyNumberFormat="1" applyFont="1" applyBorder="1" applyAlignment="1">
      <alignment horizontal="center" vertical="center" wrapText="1"/>
    </xf>
    <xf numFmtId="166" fontId="6" fillId="0" borderId="36" xfId="1" applyNumberFormat="1" applyFont="1" applyBorder="1" applyAlignment="1">
      <alignment horizontal="center" vertical="center" wrapText="1"/>
    </xf>
    <xf numFmtId="166" fontId="15" fillId="0" borderId="3" xfId="1" applyNumberFormat="1" applyFont="1" applyBorder="1" applyAlignment="1">
      <alignment horizontal="center" vertical="center" wrapText="1"/>
    </xf>
    <xf numFmtId="166" fontId="3" fillId="0" borderId="0" xfId="1" applyNumberFormat="1" applyAlignment="1">
      <alignment horizontal="center" vertical="center"/>
    </xf>
    <xf numFmtId="166" fontId="5" fillId="0" borderId="7" xfId="3" applyNumberFormat="1" applyFont="1" applyBorder="1" applyAlignment="1">
      <alignment horizontal="center" wrapText="1"/>
    </xf>
    <xf numFmtId="166" fontId="5" fillId="0" borderId="7" xfId="3" applyNumberFormat="1" applyFont="1" applyBorder="1" applyAlignment="1">
      <alignment wrapText="1"/>
    </xf>
    <xf numFmtId="166" fontId="5" fillId="0" borderId="11" xfId="3" applyNumberFormat="1" applyFont="1" applyBorder="1" applyAlignment="1">
      <alignment horizontal="center" wrapText="1"/>
    </xf>
    <xf numFmtId="166" fontId="9" fillId="0" borderId="10" xfId="0" applyNumberFormat="1" applyFont="1" applyBorder="1" applyAlignment="1">
      <alignment horizontal="center" wrapText="1"/>
    </xf>
    <xf numFmtId="166" fontId="3" fillId="0" borderId="27" xfId="0" applyNumberFormat="1" applyFont="1" applyBorder="1" applyAlignment="1">
      <alignment horizontal="center"/>
    </xf>
    <xf numFmtId="166" fontId="3" fillId="0" borderId="29" xfId="0" applyNumberFormat="1" applyFont="1" applyBorder="1" applyAlignment="1">
      <alignment horizontal="center"/>
    </xf>
    <xf numFmtId="166" fontId="6" fillId="0" borderId="10" xfId="0" applyNumberFormat="1" applyFont="1" applyBorder="1" applyAlignment="1">
      <alignment horizontal="left" wrapText="1"/>
    </xf>
    <xf numFmtId="166" fontId="6" fillId="0" borderId="10" xfId="0" applyNumberFormat="1" applyFont="1" applyBorder="1" applyAlignment="1">
      <alignment horizontal="center" wrapText="1"/>
    </xf>
    <xf numFmtId="166" fontId="9" fillId="0" borderId="25" xfId="0" applyNumberFormat="1" applyFont="1" applyBorder="1" applyAlignment="1">
      <alignment horizontal="center" wrapText="1"/>
    </xf>
    <xf numFmtId="166" fontId="9" fillId="0" borderId="26" xfId="0" applyNumberFormat="1" applyFont="1" applyBorder="1" applyAlignment="1">
      <alignment horizontal="center" wrapText="1"/>
    </xf>
    <xf numFmtId="166" fontId="20" fillId="0" borderId="0" xfId="0" applyNumberFormat="1" applyFont="1" applyAlignment="1">
      <alignment wrapText="1"/>
    </xf>
    <xf numFmtId="166" fontId="6" fillId="0" borderId="0" xfId="0" applyNumberFormat="1" applyFont="1" applyAlignment="1">
      <alignment horizontal="center" wrapText="1"/>
    </xf>
    <xf numFmtId="166" fontId="6" fillId="0" borderId="9" xfId="0" applyNumberFormat="1" applyFont="1" applyBorder="1" applyAlignment="1">
      <alignment horizontal="center" wrapText="1"/>
    </xf>
    <xf numFmtId="166" fontId="3" fillId="0" borderId="7" xfId="2" applyNumberFormat="1" applyBorder="1" applyAlignment="1" applyProtection="1">
      <alignment horizontal="center" wrapText="1"/>
      <protection locked="0"/>
    </xf>
    <xf numFmtId="166" fontId="3" fillId="0" borderId="0" xfId="2" applyNumberFormat="1" applyAlignment="1" applyProtection="1">
      <alignment horizontal="center" wrapText="1"/>
      <protection locked="0"/>
    </xf>
    <xf numFmtId="166" fontId="11" fillId="0" borderId="7" xfId="0" applyNumberFormat="1" applyFont="1" applyBorder="1" applyAlignment="1">
      <alignment horizontal="center" wrapText="1"/>
    </xf>
    <xf numFmtId="166" fontId="3" fillId="0" borderId="10" xfId="0" applyNumberFormat="1" applyFont="1" applyBorder="1" applyAlignment="1">
      <alignment horizontal="center"/>
    </xf>
    <xf numFmtId="166" fontId="3" fillId="0" borderId="5" xfId="0" applyNumberFormat="1" applyFont="1" applyBorder="1" applyAlignment="1">
      <alignment horizontal="center"/>
    </xf>
    <xf numFmtId="166" fontId="9" fillId="0" borderId="12" xfId="0" applyNumberFormat="1" applyFont="1" applyBorder="1" applyAlignment="1">
      <alignment horizontal="center" wrapText="1"/>
    </xf>
    <xf numFmtId="166" fontId="3" fillId="0" borderId="25" xfId="0" applyNumberFormat="1" applyFont="1" applyBorder="1" applyAlignment="1">
      <alignment horizontal="center"/>
    </xf>
    <xf numFmtId="166" fontId="6" fillId="0" borderId="26" xfId="0" applyNumberFormat="1" applyFont="1" applyBorder="1" applyAlignment="1">
      <alignment horizontal="center"/>
    </xf>
    <xf numFmtId="166" fontId="6" fillId="0" borderId="25" xfId="0" applyNumberFormat="1" applyFont="1" applyBorder="1" applyAlignment="1">
      <alignment horizontal="center"/>
    </xf>
    <xf numFmtId="166" fontId="6" fillId="0" borderId="27" xfId="0" applyNumberFormat="1" applyFont="1" applyBorder="1" applyAlignment="1">
      <alignment horizontal="center"/>
    </xf>
    <xf numFmtId="166" fontId="9" fillId="0" borderId="11" xfId="0" applyNumberFormat="1" applyFont="1" applyBorder="1" applyAlignment="1">
      <alignment horizontal="center" wrapText="1"/>
    </xf>
    <xf numFmtId="166" fontId="15" fillId="0" borderId="10" xfId="0" applyNumberFormat="1" applyFont="1" applyBorder="1" applyAlignment="1">
      <alignment horizontal="center"/>
    </xf>
    <xf numFmtId="166" fontId="4" fillId="0" borderId="10" xfId="0" applyNumberFormat="1" applyFont="1" applyBorder="1" applyAlignment="1">
      <alignment horizontal="center"/>
    </xf>
    <xf numFmtId="166" fontId="6" fillId="0" borderId="5" xfId="0" applyNumberFormat="1" applyFont="1" applyBorder="1" applyAlignment="1">
      <alignment horizontal="center" wrapText="1"/>
    </xf>
    <xf numFmtId="166" fontId="4" fillId="0" borderId="4" xfId="0" applyNumberFormat="1" applyFont="1" applyBorder="1" applyAlignment="1">
      <alignment horizontal="center"/>
    </xf>
    <xf numFmtId="166" fontId="6" fillId="0" borderId="4" xfId="0" applyNumberFormat="1" applyFont="1" applyBorder="1" applyAlignment="1">
      <alignment horizontal="center" wrapText="1"/>
    </xf>
    <xf numFmtId="166" fontId="5" fillId="0" borderId="7" xfId="3" applyNumberFormat="1" applyFont="1" applyBorder="1" applyAlignment="1">
      <alignment horizontal="center"/>
    </xf>
    <xf numFmtId="166" fontId="9" fillId="0" borderId="10" xfId="0" applyNumberFormat="1" applyFont="1" applyBorder="1" applyAlignment="1">
      <alignment horizontal="center"/>
    </xf>
    <xf numFmtId="166" fontId="6" fillId="0" borderId="12" xfId="0" applyNumberFormat="1" applyFont="1" applyBorder="1" applyAlignment="1">
      <alignment horizontal="center"/>
    </xf>
    <xf numFmtId="166" fontId="3" fillId="0" borderId="7" xfId="2" applyNumberFormat="1" applyBorder="1" applyAlignment="1" applyProtection="1">
      <alignment horizontal="center"/>
      <protection locked="0"/>
    </xf>
    <xf numFmtId="166" fontId="3" fillId="0" borderId="32" xfId="1" applyNumberFormat="1" applyBorder="1" applyAlignment="1">
      <alignment horizontal="center" wrapText="1"/>
    </xf>
    <xf numFmtId="166" fontId="6" fillId="0" borderId="0" xfId="1" applyNumberFormat="1" applyFont="1" applyAlignment="1">
      <alignment horizontal="center" wrapText="1"/>
    </xf>
    <xf numFmtId="166" fontId="6" fillId="0" borderId="35" xfId="1" applyNumberFormat="1" applyFont="1" applyBorder="1" applyAlignment="1">
      <alignment horizontal="center" wrapText="1"/>
    </xf>
    <xf numFmtId="166" fontId="15" fillId="0" borderId="2" xfId="1" applyNumberFormat="1" applyFont="1" applyBorder="1" applyAlignment="1">
      <alignment horizontal="center" wrapText="1"/>
    </xf>
    <xf numFmtId="166" fontId="3" fillId="0" borderId="0" xfId="0" applyNumberFormat="1" applyFont="1" applyAlignment="1">
      <alignment horizontal="center"/>
    </xf>
    <xf numFmtId="166" fontId="4" fillId="0" borderId="0" xfId="0" applyNumberFormat="1" applyFont="1" applyAlignment="1">
      <alignment wrapText="1"/>
    </xf>
    <xf numFmtId="166" fontId="5" fillId="0" borderId="8" xfId="3" applyNumberFormat="1" applyFont="1" applyBorder="1" applyAlignment="1">
      <alignment vertical="center" wrapText="1"/>
    </xf>
    <xf numFmtId="166" fontId="5" fillId="0" borderId="19" xfId="3" applyNumberFormat="1" applyFont="1" applyBorder="1" applyAlignment="1">
      <alignment horizontal="center" wrapText="1"/>
    </xf>
    <xf numFmtId="166" fontId="6" fillId="0" borderId="28" xfId="0" applyNumberFormat="1" applyFont="1" applyBorder="1" applyAlignment="1">
      <alignment horizontal="center"/>
    </xf>
    <xf numFmtId="166" fontId="6" fillId="0" borderId="16" xfId="0" applyNumberFormat="1" applyFont="1" applyBorder="1" applyAlignment="1">
      <alignment horizontal="center"/>
    </xf>
    <xf numFmtId="166" fontId="3" fillId="0" borderId="14" xfId="0" applyNumberFormat="1" applyFont="1" applyBorder="1" applyAlignment="1">
      <alignment horizontal="center"/>
    </xf>
    <xf numFmtId="166" fontId="6" fillId="0" borderId="39" xfId="0" applyNumberFormat="1" applyFont="1" applyBorder="1" applyAlignment="1">
      <alignment horizontal="center"/>
    </xf>
    <xf numFmtId="166" fontId="6" fillId="0" borderId="14" xfId="8" applyNumberFormat="1" applyFont="1" applyFill="1" applyBorder="1" applyAlignment="1">
      <alignment horizontal="center" vertical="center" wrapText="1"/>
    </xf>
    <xf numFmtId="166" fontId="6" fillId="0" borderId="16" xfId="8" applyNumberFormat="1" applyFont="1" applyFill="1" applyBorder="1" applyAlignment="1">
      <alignment horizontal="center" vertical="center" wrapText="1"/>
    </xf>
    <xf numFmtId="166" fontId="3" fillId="0" borderId="0" xfId="1" applyNumberFormat="1" applyAlignment="1">
      <alignment horizontal="center"/>
    </xf>
    <xf numFmtId="0" fontId="4" fillId="0" borderId="6" xfId="13" applyFont="1" applyBorder="1" applyAlignment="1">
      <alignment horizontal="center" vertical="center"/>
    </xf>
    <xf numFmtId="0" fontId="15" fillId="0" borderId="7" xfId="13" applyFont="1" applyBorder="1" applyAlignment="1">
      <alignment horizontal="center" vertical="center"/>
    </xf>
    <xf numFmtId="4" fontId="15" fillId="0" borderId="7" xfId="13" applyNumberFormat="1" applyFont="1" applyBorder="1" applyAlignment="1">
      <alignment horizontal="center" vertical="center"/>
    </xf>
    <xf numFmtId="0" fontId="30" fillId="0" borderId="0" xfId="13" applyFont="1"/>
    <xf numFmtId="0" fontId="31" fillId="0" borderId="0" xfId="13" applyFont="1" applyAlignment="1">
      <alignment vertical="top"/>
    </xf>
    <xf numFmtId="0" fontId="31" fillId="0" borderId="0" xfId="13" applyFont="1"/>
    <xf numFmtId="4" fontId="31" fillId="0" borderId="0" xfId="13" applyNumberFormat="1" applyFont="1"/>
    <xf numFmtId="4" fontId="6" fillId="0" borderId="0" xfId="13" applyNumberFormat="1" applyAlignment="1">
      <alignment horizontal="center"/>
    </xf>
    <xf numFmtId="0" fontId="15" fillId="0" borderId="1" xfId="13" applyFont="1" applyBorder="1" applyAlignment="1">
      <alignment horizontal="center" vertical="top"/>
    </xf>
    <xf numFmtId="0" fontId="15" fillId="0" borderId="2" xfId="13" applyFont="1" applyBorder="1" applyAlignment="1">
      <alignment horizontal="center"/>
    </xf>
    <xf numFmtId="4" fontId="15" fillId="0" borderId="2" xfId="13" applyNumberFormat="1" applyFont="1" applyBorder="1" applyAlignment="1">
      <alignment horizontal="center"/>
    </xf>
    <xf numFmtId="0" fontId="6" fillId="0" borderId="20" xfId="13" applyBorder="1" applyAlignment="1">
      <alignment horizontal="center" vertical="top"/>
    </xf>
    <xf numFmtId="0" fontId="6" fillId="0" borderId="11" xfId="13" applyBorder="1" applyAlignment="1">
      <alignment horizontal="left" vertical="top" wrapText="1"/>
    </xf>
    <xf numFmtId="0" fontId="6" fillId="0" borderId="42" xfId="13" applyBorder="1" applyAlignment="1">
      <alignment horizontal="center"/>
    </xf>
    <xf numFmtId="4" fontId="6" fillId="0" borderId="32" xfId="13" applyNumberFormat="1" applyBorder="1" applyAlignment="1">
      <alignment horizontal="center"/>
    </xf>
    <xf numFmtId="0" fontId="6" fillId="0" borderId="10" xfId="13" applyBorder="1" applyAlignment="1">
      <alignment horizontal="left" vertical="top" wrapText="1"/>
    </xf>
    <xf numFmtId="0" fontId="6" fillId="0" borderId="10" xfId="13" quotePrefix="1" applyBorder="1" applyAlignment="1">
      <alignment horizontal="center"/>
    </xf>
    <xf numFmtId="4" fontId="3" fillId="0" borderId="10" xfId="13" applyNumberFormat="1" applyFont="1" applyBorder="1" applyAlignment="1">
      <alignment horizontal="center"/>
    </xf>
    <xf numFmtId="4" fontId="9" fillId="0" borderId="10" xfId="13" applyNumberFormat="1" applyFont="1" applyBorder="1" applyAlignment="1">
      <alignment horizontal="center" vertical="center" wrapText="1"/>
    </xf>
    <xf numFmtId="0" fontId="6" fillId="0" borderId="0" xfId="13"/>
    <xf numFmtId="0" fontId="6" fillId="0" borderId="5" xfId="13" applyBorder="1" applyAlignment="1">
      <alignment horizontal="left" vertical="top" wrapText="1"/>
    </xf>
    <xf numFmtId="4" fontId="9" fillId="0" borderId="5" xfId="13" applyNumberFormat="1" applyFont="1" applyBorder="1" applyAlignment="1">
      <alignment horizontal="center" vertical="center" wrapText="1"/>
    </xf>
    <xf numFmtId="4" fontId="3" fillId="0" borderId="5" xfId="13" applyNumberFormat="1" applyFont="1" applyBorder="1" applyAlignment="1">
      <alignment horizontal="center"/>
    </xf>
    <xf numFmtId="0" fontId="6" fillId="0" borderId="13" xfId="13" applyBorder="1" applyAlignment="1">
      <alignment horizontal="center" vertical="top"/>
    </xf>
    <xf numFmtId="4" fontId="6" fillId="0" borderId="0" xfId="13" applyNumberFormat="1" applyAlignment="1">
      <alignment horizontal="center" vertical="center" wrapText="1"/>
    </xf>
    <xf numFmtId="4" fontId="6" fillId="0" borderId="10" xfId="13" applyNumberFormat="1" applyBorder="1" applyAlignment="1">
      <alignment horizontal="center" vertical="center"/>
    </xf>
    <xf numFmtId="0" fontId="25" fillId="0" borderId="0" xfId="13" applyFont="1"/>
    <xf numFmtId="0" fontId="6" fillId="0" borderId="15" xfId="13" applyBorder="1" applyAlignment="1">
      <alignment horizontal="center"/>
    </xf>
    <xf numFmtId="0" fontId="6" fillId="0" borderId="5" xfId="13" applyBorder="1" applyAlignment="1">
      <alignment horizontal="right" vertical="center" wrapText="1"/>
    </xf>
    <xf numFmtId="4" fontId="6" fillId="0" borderId="9" xfId="13" applyNumberFormat="1" applyBorder="1" applyAlignment="1">
      <alignment horizontal="center" vertical="center" wrapText="1"/>
    </xf>
    <xf numFmtId="4" fontId="25" fillId="0" borderId="5" xfId="18" applyNumberFormat="1" applyFont="1" applyBorder="1" applyAlignment="1">
      <alignment horizontal="center"/>
    </xf>
    <xf numFmtId="0" fontId="6" fillId="0" borderId="27" xfId="13" applyBorder="1" applyAlignment="1">
      <alignment horizontal="center"/>
    </xf>
    <xf numFmtId="4" fontId="6" fillId="0" borderId="10" xfId="13" applyNumberFormat="1" applyBorder="1" applyAlignment="1">
      <alignment horizontal="center"/>
    </xf>
    <xf numFmtId="0" fontId="24" fillId="0" borderId="0" xfId="13" applyFont="1"/>
    <xf numFmtId="0" fontId="6" fillId="0" borderId="15" xfId="13" applyBorder="1" applyAlignment="1">
      <alignment horizontal="center" vertical="top"/>
    </xf>
    <xf numFmtId="0" fontId="6" fillId="0" borderId="5" xfId="13" applyBorder="1" applyAlignment="1">
      <alignment horizontal="right"/>
    </xf>
    <xf numFmtId="0" fontId="6" fillId="0" borderId="29" xfId="13" applyBorder="1" applyAlignment="1">
      <alignment horizontal="center"/>
    </xf>
    <xf numFmtId="4" fontId="6" fillId="0" borderId="9" xfId="13" applyNumberFormat="1" applyBorder="1" applyAlignment="1">
      <alignment horizontal="center"/>
    </xf>
    <xf numFmtId="4" fontId="6" fillId="0" borderId="5" xfId="13" applyNumberFormat="1" applyBorder="1" applyAlignment="1">
      <alignment horizontal="center"/>
    </xf>
    <xf numFmtId="0" fontId="6" fillId="0" borderId="0" xfId="13" applyAlignment="1">
      <alignment vertical="top" wrapText="1"/>
    </xf>
    <xf numFmtId="0" fontId="6" fillId="0" borderId="4" xfId="13" applyBorder="1" applyAlignment="1">
      <alignment horizontal="center"/>
    </xf>
    <xf numFmtId="0" fontId="6" fillId="0" borderId="29" xfId="13" applyBorder="1" applyAlignment="1">
      <alignment horizontal="right"/>
    </xf>
    <xf numFmtId="0" fontId="6" fillId="0" borderId="29" xfId="13" quotePrefix="1" applyBorder="1" applyAlignment="1">
      <alignment horizontal="center"/>
    </xf>
    <xf numFmtId="4" fontId="6" fillId="0" borderId="5" xfId="13" applyNumberFormat="1" applyBorder="1" applyAlignment="1">
      <alignment horizontal="center" vertical="center"/>
    </xf>
    <xf numFmtId="0" fontId="22" fillId="0" borderId="0" xfId="13" applyFont="1"/>
    <xf numFmtId="0" fontId="29" fillId="0" borderId="0" xfId="13" applyFont="1"/>
    <xf numFmtId="0" fontId="3" fillId="0" borderId="4" xfId="13" applyFont="1" applyBorder="1" applyAlignment="1">
      <alignment horizontal="left" vertical="top" wrapText="1"/>
    </xf>
    <xf numFmtId="0" fontId="3" fillId="0" borderId="0" xfId="13" applyFont="1"/>
    <xf numFmtId="0" fontId="9" fillId="0" borderId="4" xfId="13" applyFont="1" applyBorder="1" applyAlignment="1">
      <alignment horizontal="left" vertical="top" wrapText="1"/>
    </xf>
    <xf numFmtId="4" fontId="9" fillId="0" borderId="4" xfId="13" applyNumberFormat="1" applyFont="1" applyBorder="1" applyAlignment="1">
      <alignment horizontal="center" vertical="center" wrapText="1"/>
    </xf>
    <xf numFmtId="4" fontId="20" fillId="0" borderId="4" xfId="13" applyNumberFormat="1" applyFont="1" applyBorder="1" applyAlignment="1">
      <alignment horizontal="center"/>
    </xf>
    <xf numFmtId="4" fontId="3" fillId="0" borderId="0" xfId="6" applyNumberFormat="1" applyFont="1" applyFill="1" applyBorder="1" applyAlignment="1">
      <alignment horizontal="left" wrapText="1"/>
    </xf>
    <xf numFmtId="0" fontId="32" fillId="0" borderId="0" xfId="13" applyFont="1"/>
    <xf numFmtId="0" fontId="20" fillId="0" borderId="0" xfId="13" applyFont="1"/>
    <xf numFmtId="0" fontId="6" fillId="0" borderId="5" xfId="13" applyBorder="1" applyAlignment="1">
      <alignment horizontal="right" vertical="top" wrapText="1"/>
    </xf>
    <xf numFmtId="4" fontId="32" fillId="0" borderId="0" xfId="13" applyNumberFormat="1" applyFont="1" applyAlignment="1">
      <alignment wrapText="1"/>
    </xf>
    <xf numFmtId="0" fontId="6" fillId="0" borderId="27" xfId="13" applyBorder="1" applyAlignment="1">
      <alignment horizontal="left" vertical="top" wrapText="1"/>
    </xf>
    <xf numFmtId="14" fontId="6" fillId="0" borderId="10" xfId="13" applyNumberFormat="1" applyBorder="1" applyAlignment="1">
      <alignment horizontal="left" vertical="top" wrapText="1"/>
    </xf>
    <xf numFmtId="4" fontId="9" fillId="0" borderId="0" xfId="13" applyNumberFormat="1" applyFont="1" applyAlignment="1">
      <alignment horizontal="center" vertical="center" wrapText="1"/>
    </xf>
    <xf numFmtId="4" fontId="6" fillId="0" borderId="4" xfId="13" applyNumberFormat="1" applyBorder="1" applyAlignment="1">
      <alignment horizontal="center"/>
    </xf>
    <xf numFmtId="1" fontId="3" fillId="0" borderId="17" xfId="1" applyNumberFormat="1" applyBorder="1" applyAlignment="1">
      <alignment horizontal="center" vertical="top" wrapText="1"/>
    </xf>
    <xf numFmtId="4" fontId="3" fillId="0" borderId="4" xfId="13" applyNumberFormat="1" applyFont="1" applyBorder="1" applyAlignment="1">
      <alignment horizontal="center" vertical="center" wrapText="1"/>
    </xf>
    <xf numFmtId="4" fontId="3" fillId="0" borderId="4" xfId="13" applyNumberFormat="1" applyFont="1" applyBorder="1" applyAlignment="1">
      <alignment horizontal="center"/>
    </xf>
    <xf numFmtId="1" fontId="3" fillId="0" borderId="13" xfId="1" applyNumberFormat="1" applyBorder="1" applyAlignment="1">
      <alignment horizontal="center" vertical="top" wrapText="1"/>
    </xf>
    <xf numFmtId="0" fontId="3" fillId="0" borderId="10" xfId="13" applyFont="1" applyBorder="1" applyAlignment="1">
      <alignment horizontal="left" vertical="top" wrapText="1"/>
    </xf>
    <xf numFmtId="4" fontId="3" fillId="0" borderId="10" xfId="13" applyNumberFormat="1" applyFont="1" applyBorder="1" applyAlignment="1">
      <alignment horizontal="center" vertical="center" wrapText="1"/>
    </xf>
    <xf numFmtId="1" fontId="3" fillId="0" borderId="15" xfId="1" applyNumberFormat="1" applyBorder="1" applyAlignment="1">
      <alignment horizontal="center" vertical="top" wrapText="1"/>
    </xf>
    <xf numFmtId="0" fontId="3" fillId="0" borderId="5" xfId="13" applyFont="1" applyBorder="1" applyAlignment="1">
      <alignment horizontal="left" vertical="top" wrapText="1"/>
    </xf>
    <xf numFmtId="4" fontId="3" fillId="0" borderId="5" xfId="13" applyNumberFormat="1" applyFont="1" applyBorder="1" applyAlignment="1">
      <alignment horizontal="center" vertical="center" wrapText="1"/>
    </xf>
    <xf numFmtId="14" fontId="3" fillId="0" borderId="10" xfId="13" applyNumberFormat="1" applyFont="1" applyBorder="1" applyAlignment="1">
      <alignment horizontal="left" vertical="top" wrapText="1"/>
    </xf>
    <xf numFmtId="0" fontId="6" fillId="0" borderId="10" xfId="13" applyBorder="1" applyAlignment="1">
      <alignment horizontal="left" wrapText="1"/>
    </xf>
    <xf numFmtId="4" fontId="6" fillId="0" borderId="0" xfId="13" applyNumberFormat="1" applyAlignment="1">
      <alignment horizontal="center" vertical="center"/>
    </xf>
    <xf numFmtId="49" fontId="6" fillId="0" borderId="15" xfId="13" applyNumberFormat="1" applyBorder="1" applyAlignment="1">
      <alignment horizontal="center" vertical="top"/>
    </xf>
    <xf numFmtId="0" fontId="6" fillId="0" borderId="17" xfId="13" applyBorder="1" applyAlignment="1">
      <alignment horizontal="center" vertical="top"/>
    </xf>
    <xf numFmtId="0" fontId="6" fillId="0" borderId="4" xfId="13" applyBorder="1" applyAlignment="1">
      <alignment horizontal="left" vertical="top" wrapText="1"/>
    </xf>
    <xf numFmtId="0" fontId="6" fillId="0" borderId="23" xfId="13" applyBorder="1"/>
    <xf numFmtId="0" fontId="6" fillId="0" borderId="10" xfId="13" applyBorder="1" applyAlignment="1">
      <alignment horizontal="left"/>
    </xf>
    <xf numFmtId="4" fontId="6" fillId="0" borderId="25" xfId="13" applyNumberFormat="1" applyBorder="1" applyAlignment="1">
      <alignment horizontal="center"/>
    </xf>
    <xf numFmtId="0" fontId="6" fillId="0" borderId="29" xfId="13" applyBorder="1" applyAlignment="1">
      <alignment horizontal="left"/>
    </xf>
    <xf numFmtId="0" fontId="6" fillId="0" borderId="5" xfId="13" quotePrefix="1" applyBorder="1" applyAlignment="1">
      <alignment horizontal="center"/>
    </xf>
    <xf numFmtId="0" fontId="3" fillId="0" borderId="17" xfId="13" applyFont="1" applyBorder="1" applyAlignment="1">
      <alignment horizontal="center" vertical="top" wrapText="1"/>
    </xf>
    <xf numFmtId="0" fontId="3" fillId="0" borderId="0" xfId="13" applyFont="1" applyAlignment="1">
      <alignment vertical="top" wrapText="1"/>
    </xf>
    <xf numFmtId="0" fontId="3" fillId="0" borderId="15" xfId="13" applyFont="1" applyBorder="1" applyAlignment="1">
      <alignment horizontal="center" wrapText="1"/>
    </xf>
    <xf numFmtId="0" fontId="3" fillId="0" borderId="5" xfId="13" applyFont="1" applyBorder="1" applyAlignment="1">
      <alignment horizontal="right" vertical="top" wrapText="1"/>
    </xf>
    <xf numFmtId="0" fontId="3" fillId="0" borderId="4" xfId="13" quotePrefix="1" applyFont="1" applyBorder="1" applyAlignment="1">
      <alignment horizontal="center"/>
    </xf>
    <xf numFmtId="0" fontId="3" fillId="0" borderId="5" xfId="13" applyFont="1" applyBorder="1" applyAlignment="1">
      <alignment horizontal="right"/>
    </xf>
    <xf numFmtId="0" fontId="3" fillId="0" borderId="5" xfId="13" applyFont="1" applyBorder="1" applyAlignment="1">
      <alignment horizontal="center"/>
    </xf>
    <xf numFmtId="0" fontId="3" fillId="0" borderId="5" xfId="13" quotePrefix="1" applyFont="1" applyBorder="1" applyAlignment="1">
      <alignment horizontal="center"/>
    </xf>
    <xf numFmtId="4" fontId="3" fillId="0" borderId="0" xfId="13" applyNumberFormat="1" applyFont="1" applyAlignment="1">
      <alignment horizontal="left"/>
    </xf>
    <xf numFmtId="0" fontId="6" fillId="0" borderId="9" xfId="13" applyBorder="1" applyAlignment="1">
      <alignment horizontal="center"/>
    </xf>
    <xf numFmtId="4" fontId="6" fillId="0" borderId="10" xfId="13" applyNumberFormat="1" applyBorder="1" applyAlignment="1">
      <alignment horizontal="center" vertical="center" wrapText="1"/>
    </xf>
    <xf numFmtId="0" fontId="8" fillId="0" borderId="0" xfId="13" applyFont="1"/>
    <xf numFmtId="4" fontId="6" fillId="0" borderId="5" xfId="13" applyNumberFormat="1" applyBorder="1" applyAlignment="1">
      <alignment horizontal="center" vertical="center" wrapText="1"/>
    </xf>
    <xf numFmtId="4" fontId="32" fillId="0" borderId="0" xfId="13" applyNumberFormat="1" applyFont="1" applyAlignment="1">
      <alignment horizontal="left"/>
    </xf>
    <xf numFmtId="0" fontId="6" fillId="0" borderId="4" xfId="13" applyBorder="1" applyAlignment="1">
      <alignment vertical="top" wrapText="1"/>
    </xf>
    <xf numFmtId="0" fontId="6" fillId="0" borderId="5" xfId="13" applyBorder="1" applyAlignment="1">
      <alignment horizontal="right" vertical="top"/>
    </xf>
    <xf numFmtId="0" fontId="6" fillId="0" borderId="5" xfId="13" applyBorder="1" applyAlignment="1">
      <alignment horizontal="center" vertical="top"/>
    </xf>
    <xf numFmtId="0" fontId="21" fillId="0" borderId="1" xfId="13" applyFont="1" applyBorder="1" applyAlignment="1">
      <alignment horizontal="center" vertical="top"/>
    </xf>
    <xf numFmtId="0" fontId="15" fillId="0" borderId="2" xfId="13" quotePrefix="1" applyFont="1" applyBorder="1" applyAlignment="1">
      <alignment horizontal="right"/>
    </xf>
    <xf numFmtId="0" fontId="21" fillId="0" borderId="2" xfId="13" applyFont="1" applyBorder="1"/>
    <xf numFmtId="4" fontId="21" fillId="0" borderId="2" xfId="13" applyNumberFormat="1" applyFont="1" applyBorder="1" applyAlignment="1">
      <alignment horizontal="center"/>
    </xf>
    <xf numFmtId="0" fontId="21" fillId="0" borderId="0" xfId="13" applyFont="1" applyAlignment="1">
      <alignment horizontal="center" vertical="top"/>
    </xf>
    <xf numFmtId="0" fontId="15" fillId="0" borderId="0" xfId="13" quotePrefix="1" applyFont="1" applyAlignment="1">
      <alignment horizontal="right"/>
    </xf>
    <xf numFmtId="0" fontId="21" fillId="0" borderId="0" xfId="13" applyFont="1"/>
    <xf numFmtId="4" fontId="21" fillId="0" borderId="0" xfId="13" applyNumberFormat="1" applyFont="1" applyAlignment="1">
      <alignment horizontal="center"/>
    </xf>
    <xf numFmtId="0" fontId="6" fillId="0" borderId="24" xfId="13" applyBorder="1" applyAlignment="1">
      <alignment horizontal="center" vertical="top"/>
    </xf>
    <xf numFmtId="0" fontId="6" fillId="0" borderId="0" xfId="13" applyAlignment="1">
      <alignment horizontal="center"/>
    </xf>
    <xf numFmtId="4" fontId="3" fillId="0" borderId="0" xfId="6" applyNumberFormat="1" applyFont="1" applyFill="1" applyBorder="1" applyAlignment="1">
      <alignment horizontal="left" vertical="center" wrapText="1"/>
    </xf>
    <xf numFmtId="4" fontId="20" fillId="0" borderId="5" xfId="13" applyNumberFormat="1" applyFont="1" applyBorder="1" applyAlignment="1">
      <alignment horizontal="center"/>
    </xf>
    <xf numFmtId="4" fontId="3" fillId="0" borderId="0" xfId="6" applyNumberFormat="1" applyFont="1" applyFill="1" applyBorder="1" applyAlignment="1">
      <alignment horizontal="center" vertical="center" wrapText="1"/>
    </xf>
    <xf numFmtId="0" fontId="6" fillId="0" borderId="38" xfId="13" applyBorder="1" applyAlignment="1">
      <alignment horizontal="center"/>
    </xf>
    <xf numFmtId="4" fontId="6" fillId="0" borderId="23" xfId="13" applyNumberFormat="1" applyBorder="1" applyAlignment="1">
      <alignment horizontal="center"/>
    </xf>
    <xf numFmtId="4" fontId="6" fillId="0" borderId="26" xfId="13" applyNumberFormat="1" applyBorder="1" applyAlignment="1">
      <alignment horizontal="center"/>
    </xf>
    <xf numFmtId="0" fontId="6" fillId="0" borderId="4" xfId="13" applyBorder="1" applyAlignment="1">
      <alignment horizontal="left" vertical="top" wrapText="1" shrinkToFit="1"/>
    </xf>
    <xf numFmtId="0" fontId="6" fillId="0" borderId="0" xfId="13" applyAlignment="1">
      <alignment vertical="top"/>
    </xf>
    <xf numFmtId="0" fontId="6" fillId="0" borderId="0" xfId="13" applyAlignment="1">
      <alignment horizontal="right"/>
    </xf>
    <xf numFmtId="0" fontId="6" fillId="0" borderId="23" xfId="13" applyBorder="1" applyAlignment="1">
      <alignment horizontal="left" vertical="top" wrapText="1"/>
    </xf>
    <xf numFmtId="0" fontId="6" fillId="0" borderId="5" xfId="13" applyBorder="1" applyAlignment="1">
      <alignment horizontal="center"/>
    </xf>
    <xf numFmtId="0" fontId="6" fillId="0" borderId="25" xfId="13" applyBorder="1" applyAlignment="1">
      <alignment horizontal="left" vertical="top" wrapText="1"/>
    </xf>
    <xf numFmtId="4" fontId="20" fillId="0" borderId="10" xfId="13" applyNumberFormat="1" applyFont="1" applyBorder="1" applyAlignment="1">
      <alignment horizontal="center"/>
    </xf>
    <xf numFmtId="4" fontId="9" fillId="0" borderId="0" xfId="6" applyNumberFormat="1" applyFont="1" applyFill="1" applyBorder="1" applyAlignment="1">
      <alignment horizontal="left" wrapText="1"/>
    </xf>
    <xf numFmtId="4" fontId="20" fillId="0" borderId="0" xfId="13" applyNumberFormat="1" applyFont="1" applyAlignment="1">
      <alignment wrapText="1"/>
    </xf>
    <xf numFmtId="4" fontId="9" fillId="0" borderId="0" xfId="13" applyNumberFormat="1" applyFont="1" applyAlignment="1">
      <alignment horizontal="center"/>
    </xf>
    <xf numFmtId="4" fontId="9" fillId="0" borderId="0" xfId="13" applyNumberFormat="1" applyFont="1" applyAlignment="1">
      <alignment horizontal="left"/>
    </xf>
    <xf numFmtId="0" fontId="6" fillId="0" borderId="37" xfId="13" applyBorder="1" applyAlignment="1">
      <alignment horizontal="center"/>
    </xf>
    <xf numFmtId="0" fontId="6" fillId="0" borderId="29" xfId="13" applyBorder="1" applyAlignment="1">
      <alignment horizontal="right" vertical="center"/>
    </xf>
    <xf numFmtId="0" fontId="6" fillId="0" borderId="10" xfId="13" applyBorder="1" applyAlignment="1">
      <alignment horizontal="center"/>
    </xf>
    <xf numFmtId="0" fontId="6" fillId="0" borderId="29" xfId="13" applyBorder="1" applyAlignment="1">
      <alignment horizontal="center" vertical="center"/>
    </xf>
    <xf numFmtId="4" fontId="28" fillId="0" borderId="10" xfId="13" applyNumberFormat="1" applyFont="1" applyBorder="1" applyAlignment="1">
      <alignment horizontal="center" vertical="center"/>
    </xf>
    <xf numFmtId="0" fontId="21" fillId="0" borderId="1" xfId="13" applyFont="1" applyBorder="1" applyAlignment="1">
      <alignment vertical="top"/>
    </xf>
    <xf numFmtId="0" fontId="21" fillId="0" borderId="0" xfId="13" applyFont="1" applyAlignment="1">
      <alignment vertical="top"/>
    </xf>
    <xf numFmtId="0" fontId="9" fillId="0" borderId="0" xfId="13" applyFont="1"/>
    <xf numFmtId="4" fontId="6" fillId="0" borderId="26" xfId="13" applyNumberFormat="1" applyBorder="1" applyAlignment="1">
      <alignment horizontal="center" vertical="center"/>
    </xf>
    <xf numFmtId="0" fontId="3" fillId="0" borderId="23" xfId="13" applyFont="1" applyBorder="1" applyAlignment="1">
      <alignment horizontal="left" vertical="top" wrapText="1"/>
    </xf>
    <xf numFmtId="0" fontId="9" fillId="0" borderId="13" xfId="13" applyFont="1" applyBorder="1" applyAlignment="1">
      <alignment horizontal="center" vertical="top"/>
    </xf>
    <xf numFmtId="4" fontId="9" fillId="0" borderId="10" xfId="13" applyNumberFormat="1" applyFont="1" applyBorder="1" applyAlignment="1">
      <alignment horizontal="center" vertical="center"/>
    </xf>
    <xf numFmtId="0" fontId="34" fillId="0" borderId="0" xfId="13" applyFont="1"/>
    <xf numFmtId="0" fontId="9" fillId="0" borderId="15" xfId="13" applyFont="1" applyBorder="1" applyAlignment="1">
      <alignment horizontal="center"/>
    </xf>
    <xf numFmtId="0" fontId="6" fillId="0" borderId="5" xfId="13" applyBorder="1" applyAlignment="1">
      <alignment horizontal="right" wrapText="1"/>
    </xf>
    <xf numFmtId="4" fontId="9" fillId="0" borderId="5" xfId="13" applyNumberFormat="1" applyFont="1" applyBorder="1" applyAlignment="1">
      <alignment horizontal="center" vertical="center"/>
    </xf>
    <xf numFmtId="0" fontId="6" fillId="0" borderId="29" xfId="13" applyBorder="1" applyAlignment="1">
      <alignment horizontal="left" vertical="top" wrapText="1"/>
    </xf>
    <xf numFmtId="1" fontId="5" fillId="0" borderId="15" xfId="1" applyNumberFormat="1" applyFont="1" applyBorder="1" applyAlignment="1">
      <alignment horizontal="center" vertical="top" wrapText="1"/>
    </xf>
    <xf numFmtId="4" fontId="6" fillId="0" borderId="4" xfId="13" applyNumberFormat="1" applyBorder="1" applyAlignment="1">
      <alignment horizontal="center" vertical="center" wrapText="1"/>
    </xf>
    <xf numFmtId="0" fontId="15" fillId="0" borderId="43" xfId="13" applyFont="1" applyBorder="1" applyAlignment="1">
      <alignment horizontal="center" vertical="top"/>
    </xf>
    <xf numFmtId="0" fontId="15" fillId="0" borderId="44" xfId="13" applyFont="1" applyBorder="1" applyAlignment="1">
      <alignment horizontal="center"/>
    </xf>
    <xf numFmtId="4" fontId="15" fillId="0" borderId="44" xfId="13" applyNumberFormat="1" applyFont="1" applyBorder="1" applyAlignment="1">
      <alignment horizontal="center"/>
    </xf>
    <xf numFmtId="0" fontId="6" fillId="0" borderId="46" xfId="13" applyBorder="1" applyAlignment="1">
      <alignment horizontal="center" vertical="top"/>
    </xf>
    <xf numFmtId="0" fontId="6" fillId="0" borderId="47" xfId="13" applyBorder="1" applyAlignment="1">
      <alignment horizontal="left" wrapText="1"/>
    </xf>
    <xf numFmtId="0" fontId="6" fillId="0" borderId="47" xfId="13" applyBorder="1" applyAlignment="1">
      <alignment horizontal="center"/>
    </xf>
    <xf numFmtId="0" fontId="6" fillId="0" borderId="48" xfId="13" applyBorder="1" applyAlignment="1">
      <alignment horizontal="left" vertical="top" wrapText="1"/>
    </xf>
    <xf numFmtId="0" fontId="35" fillId="0" borderId="43" xfId="13" applyFont="1" applyBorder="1" applyAlignment="1">
      <alignment vertical="top"/>
    </xf>
    <xf numFmtId="0" fontId="15" fillId="0" borderId="44" xfId="13" quotePrefix="1" applyFont="1" applyBorder="1" applyAlignment="1">
      <alignment horizontal="right"/>
    </xf>
    <xf numFmtId="0" fontId="35" fillId="0" borderId="44" xfId="13" applyFont="1" applyBorder="1"/>
    <xf numFmtId="4" fontId="35" fillId="0" borderId="44" xfId="13" applyNumberFormat="1" applyFont="1" applyBorder="1" applyAlignment="1">
      <alignment horizontal="center"/>
    </xf>
    <xf numFmtId="0" fontId="36" fillId="0" borderId="1" xfId="13" applyFont="1" applyBorder="1" applyAlignment="1">
      <alignment horizontal="center" vertical="top"/>
    </xf>
    <xf numFmtId="0" fontId="33" fillId="0" borderId="2" xfId="13" applyFont="1" applyBorder="1" applyAlignment="1">
      <alignment horizontal="center"/>
    </xf>
    <xf numFmtId="0" fontId="36" fillId="0" borderId="2" xfId="13" applyFont="1" applyBorder="1" applyAlignment="1">
      <alignment horizontal="center"/>
    </xf>
    <xf numFmtId="4" fontId="36" fillId="0" borderId="2" xfId="13" applyNumberFormat="1" applyFont="1" applyBorder="1" applyAlignment="1">
      <alignment horizontal="center"/>
    </xf>
    <xf numFmtId="0" fontId="6" fillId="0" borderId="0" xfId="13" applyAlignment="1">
      <alignment horizontal="center" vertical="top"/>
    </xf>
    <xf numFmtId="0" fontId="6" fillId="0" borderId="0" xfId="13" applyAlignment="1">
      <alignment horizontal="left"/>
    </xf>
    <xf numFmtId="0" fontId="33" fillId="0" borderId="0" xfId="13" applyFont="1" applyAlignment="1">
      <alignment horizontal="center" vertical="top"/>
    </xf>
    <xf numFmtId="0" fontId="33" fillId="0" borderId="0" xfId="13" applyFont="1" applyAlignment="1">
      <alignment horizontal="left"/>
    </xf>
    <xf numFmtId="0" fontId="33" fillId="0" borderId="0" xfId="13" applyFont="1" applyAlignment="1">
      <alignment horizontal="center"/>
    </xf>
    <xf numFmtId="4" fontId="33" fillId="0" borderId="0" xfId="13" applyNumberFormat="1" applyFont="1" applyAlignment="1">
      <alignment horizontal="center"/>
    </xf>
    <xf numFmtId="0" fontId="33" fillId="0" borderId="1" xfId="13" applyFont="1" applyBorder="1" applyAlignment="1">
      <alignment horizontal="center" vertical="top"/>
    </xf>
    <xf numFmtId="4" fontId="33" fillId="0" borderId="2" xfId="13" applyNumberFormat="1" applyFont="1" applyBorder="1" applyAlignment="1">
      <alignment horizontal="center"/>
    </xf>
    <xf numFmtId="4" fontId="21" fillId="0" borderId="0" xfId="13" applyNumberFormat="1" applyFont="1"/>
    <xf numFmtId="0" fontId="37" fillId="0" borderId="0" xfId="13" applyFont="1"/>
    <xf numFmtId="0" fontId="35" fillId="0" borderId="0" xfId="13" applyFont="1" applyAlignment="1">
      <alignment horizontal="center" vertical="top"/>
    </xf>
    <xf numFmtId="0" fontId="35" fillId="0" borderId="0" xfId="13" applyFont="1" applyAlignment="1">
      <alignment horizontal="left"/>
    </xf>
    <xf numFmtId="0" fontId="35" fillId="0" borderId="0" xfId="13" applyFont="1" applyAlignment="1">
      <alignment horizontal="center"/>
    </xf>
    <xf numFmtId="4" fontId="6" fillId="0" borderId="0" xfId="13" applyNumberFormat="1"/>
    <xf numFmtId="166" fontId="15" fillId="0" borderId="7" xfId="13" applyNumberFormat="1" applyFont="1" applyBorder="1" applyAlignment="1">
      <alignment horizontal="center" vertical="center"/>
    </xf>
    <xf numFmtId="166" fontId="6" fillId="0" borderId="0" xfId="13" applyNumberFormat="1" applyAlignment="1">
      <alignment horizontal="center"/>
    </xf>
    <xf numFmtId="166" fontId="6" fillId="0" borderId="11" xfId="13" applyNumberFormat="1" applyBorder="1" applyAlignment="1">
      <alignment horizontal="left" wrapText="1"/>
    </xf>
    <xf numFmtId="166" fontId="9" fillId="0" borderId="10" xfId="13" applyNumberFormat="1" applyFont="1" applyBorder="1" applyAlignment="1">
      <alignment horizontal="center" vertical="center" wrapText="1"/>
    </xf>
    <xf numFmtId="166" fontId="9" fillId="0" borderId="5" xfId="13" applyNumberFormat="1" applyFont="1" applyBorder="1" applyAlignment="1">
      <alignment horizontal="center" vertical="center" wrapText="1"/>
    </xf>
    <xf numFmtId="166" fontId="6" fillId="0" borderId="27" xfId="13" applyNumberFormat="1" applyBorder="1" applyAlignment="1">
      <alignment horizontal="center" vertical="center"/>
    </xf>
    <xf numFmtId="166" fontId="6" fillId="0" borderId="29" xfId="13" applyNumberFormat="1" applyBorder="1" applyAlignment="1">
      <alignment horizontal="center"/>
    </xf>
    <xf numFmtId="166" fontId="6" fillId="0" borderId="10" xfId="13" applyNumberFormat="1" applyBorder="1" applyAlignment="1">
      <alignment horizontal="center"/>
    </xf>
    <xf numFmtId="166" fontId="6" fillId="0" borderId="5" xfId="13" applyNumberFormat="1" applyBorder="1" applyAlignment="1">
      <alignment horizontal="center"/>
    </xf>
    <xf numFmtId="166" fontId="6" fillId="0" borderId="10" xfId="13" applyNumberFormat="1" applyBorder="1" applyAlignment="1">
      <alignment horizontal="center" wrapText="1"/>
    </xf>
    <xf numFmtId="166" fontId="6" fillId="0" borderId="5" xfId="13" applyNumberFormat="1" applyBorder="1" applyAlignment="1">
      <alignment horizontal="center" vertical="center"/>
    </xf>
    <xf numFmtId="166" fontId="9" fillId="0" borderId="4" xfId="13" applyNumberFormat="1" applyFont="1" applyBorder="1" applyAlignment="1">
      <alignment horizontal="center" vertical="center" wrapText="1"/>
    </xf>
    <xf numFmtId="166" fontId="3" fillId="0" borderId="4" xfId="13" applyNumberFormat="1" applyFont="1" applyBorder="1" applyAlignment="1">
      <alignment horizontal="center" vertical="center" wrapText="1"/>
    </xf>
    <xf numFmtId="166" fontId="3" fillId="0" borderId="25" xfId="13" applyNumberFormat="1" applyFont="1" applyBorder="1" applyAlignment="1">
      <alignment horizontal="center" vertical="center" wrapText="1"/>
    </xf>
    <xf numFmtId="166" fontId="3" fillId="0" borderId="26" xfId="13" applyNumberFormat="1" applyFont="1" applyBorder="1" applyAlignment="1">
      <alignment horizontal="center" vertical="center" wrapText="1"/>
    </xf>
    <xf numFmtId="166" fontId="3" fillId="0" borderId="0" xfId="13" applyNumberFormat="1" applyFont="1" applyAlignment="1">
      <alignment vertical="center" wrapText="1"/>
    </xf>
    <xf numFmtId="166" fontId="3" fillId="0" borderId="5" xfId="13" applyNumberFormat="1" applyFont="1" applyBorder="1" applyAlignment="1">
      <alignment horizontal="center" vertical="center" wrapText="1"/>
    </xf>
    <xf numFmtId="166" fontId="6" fillId="0" borderId="0" xfId="13" applyNumberFormat="1" applyAlignment="1">
      <alignment horizontal="center" vertical="center" wrapText="1"/>
    </xf>
    <xf numFmtId="166" fontId="6" fillId="0" borderId="9" xfId="13" applyNumberFormat="1" applyBorder="1" applyAlignment="1">
      <alignment horizontal="center" vertical="center" wrapText="1"/>
    </xf>
    <xf numFmtId="166" fontId="21" fillId="0" borderId="2" xfId="13" applyNumberFormat="1" applyFont="1" applyBorder="1" applyAlignment="1">
      <alignment horizontal="center"/>
    </xf>
    <xf numFmtId="166" fontId="21" fillId="0" borderId="0" xfId="13" applyNumberFormat="1" applyFont="1" applyAlignment="1">
      <alignment horizontal="center"/>
    </xf>
    <xf numFmtId="166" fontId="15" fillId="0" borderId="2" xfId="13" applyNumberFormat="1" applyFont="1" applyBorder="1" applyAlignment="1">
      <alignment horizontal="center"/>
    </xf>
    <xf numFmtId="166" fontId="6" fillId="0" borderId="2" xfId="13" applyNumberFormat="1" applyBorder="1" applyAlignment="1">
      <alignment horizontal="center"/>
    </xf>
    <xf numFmtId="166" fontId="6" fillId="0" borderId="0" xfId="13" applyNumberFormat="1" applyAlignment="1">
      <alignment horizontal="center" vertical="center"/>
    </xf>
    <xf numFmtId="166" fontId="6" fillId="0" borderId="10" xfId="13" applyNumberFormat="1" applyBorder="1" applyAlignment="1">
      <alignment horizontal="left" wrapText="1"/>
    </xf>
    <xf numFmtId="166" fontId="6" fillId="0" borderId="29" xfId="13" applyNumberFormat="1" applyBorder="1" applyAlignment="1">
      <alignment horizontal="center" vertical="center"/>
    </xf>
    <xf numFmtId="166" fontId="31" fillId="0" borderId="2" xfId="13" applyNumberFormat="1" applyFont="1" applyBorder="1" applyAlignment="1">
      <alignment horizontal="center"/>
    </xf>
    <xf numFmtId="166" fontId="31" fillId="0" borderId="0" xfId="13" applyNumberFormat="1" applyFont="1" applyAlignment="1">
      <alignment horizontal="center"/>
    </xf>
    <xf numFmtId="166" fontId="6" fillId="0" borderId="11" xfId="13" applyNumberFormat="1" applyBorder="1" applyAlignment="1">
      <alignment horizontal="center"/>
    </xf>
    <xf numFmtId="166" fontId="6" fillId="0" borderId="26" xfId="13" applyNumberFormat="1" applyBorder="1" applyAlignment="1">
      <alignment horizontal="center"/>
    </xf>
    <xf numFmtId="166" fontId="6" fillId="0" borderId="25" xfId="13" applyNumberFormat="1" applyBorder="1" applyAlignment="1">
      <alignment horizontal="center"/>
    </xf>
    <xf numFmtId="166" fontId="9" fillId="0" borderId="27" xfId="13" applyNumberFormat="1" applyFont="1" applyBorder="1" applyAlignment="1">
      <alignment horizontal="center" vertical="center"/>
    </xf>
    <xf numFmtId="166" fontId="9" fillId="0" borderId="29" xfId="13" applyNumberFormat="1" applyFont="1" applyBorder="1" applyAlignment="1">
      <alignment horizontal="center" vertical="center"/>
    </xf>
    <xf numFmtId="166" fontId="15" fillId="0" borderId="10" xfId="13" applyNumberFormat="1" applyFont="1" applyBorder="1" applyAlignment="1">
      <alignment horizontal="center"/>
    </xf>
    <xf numFmtId="166" fontId="6" fillId="0" borderId="5" xfId="13" applyNumberFormat="1" applyBorder="1" applyAlignment="1">
      <alignment horizontal="center" vertical="center" wrapText="1"/>
    </xf>
    <xf numFmtId="166" fontId="6" fillId="0" borderId="44" xfId="13" applyNumberFormat="1" applyBorder="1" applyAlignment="1">
      <alignment horizontal="center"/>
    </xf>
    <xf numFmtId="166" fontId="6" fillId="0" borderId="48" xfId="13" applyNumberFormat="1" applyBorder="1" applyAlignment="1">
      <alignment horizontal="center"/>
    </xf>
    <xf numFmtId="166" fontId="33" fillId="0" borderId="2" xfId="13" applyNumberFormat="1" applyFont="1" applyBorder="1"/>
    <xf numFmtId="166" fontId="33" fillId="0" borderId="0" xfId="13" applyNumberFormat="1" applyFont="1"/>
    <xf numFmtId="166" fontId="15" fillId="0" borderId="2" xfId="13" applyNumberFormat="1" applyFont="1" applyBorder="1"/>
    <xf numFmtId="166" fontId="21" fillId="0" borderId="0" xfId="13" applyNumberFormat="1" applyFont="1" applyAlignment="1">
      <alignment wrapText="1"/>
    </xf>
    <xf numFmtId="166" fontId="37" fillId="0" borderId="0" xfId="13" applyNumberFormat="1" applyFont="1"/>
    <xf numFmtId="166" fontId="21" fillId="0" borderId="0" xfId="13" applyNumberFormat="1" applyFont="1" applyAlignment="1">
      <alignment horizontal="center" wrapText="1"/>
    </xf>
    <xf numFmtId="166" fontId="6" fillId="0" borderId="0" xfId="13" applyNumberFormat="1" applyAlignment="1">
      <alignment wrapText="1"/>
    </xf>
    <xf numFmtId="166" fontId="15" fillId="0" borderId="8" xfId="13" applyNumberFormat="1" applyFont="1" applyBorder="1" applyAlignment="1">
      <alignment horizontal="center" vertical="center"/>
    </xf>
    <xf numFmtId="166" fontId="6" fillId="0" borderId="33" xfId="13" applyNumberFormat="1" applyBorder="1" applyAlignment="1">
      <alignment horizontal="center"/>
    </xf>
    <xf numFmtId="166" fontId="9" fillId="0" borderId="14" xfId="6" applyNumberFormat="1" applyFont="1" applyFill="1" applyBorder="1" applyAlignment="1">
      <alignment horizontal="center" vertical="center" wrapText="1"/>
    </xf>
    <xf numFmtId="166" fontId="9" fillId="0" borderId="16" xfId="6" applyNumberFormat="1" applyFont="1" applyFill="1" applyBorder="1" applyAlignment="1">
      <alignment horizontal="center" vertical="center" wrapText="1"/>
    </xf>
    <xf numFmtId="166" fontId="6" fillId="0" borderId="28" xfId="13" applyNumberFormat="1" applyBorder="1" applyAlignment="1">
      <alignment horizontal="center" vertical="center"/>
    </xf>
    <xf numFmtId="166" fontId="6" fillId="0" borderId="30" xfId="13" applyNumberFormat="1" applyBorder="1" applyAlignment="1">
      <alignment horizontal="center"/>
    </xf>
    <xf numFmtId="166" fontId="6" fillId="0" borderId="28" xfId="13" applyNumberFormat="1" applyBorder="1" applyAlignment="1">
      <alignment horizontal="center"/>
    </xf>
    <xf numFmtId="166" fontId="9" fillId="0" borderId="18" xfId="6" applyNumberFormat="1" applyFont="1" applyFill="1" applyBorder="1" applyAlignment="1">
      <alignment horizontal="center" vertical="center" wrapText="1"/>
    </xf>
    <xf numFmtId="166" fontId="3" fillId="0" borderId="18" xfId="6" applyNumberFormat="1" applyFont="1" applyFill="1" applyBorder="1" applyAlignment="1">
      <alignment horizontal="center" vertical="center" wrapText="1"/>
    </xf>
    <xf numFmtId="166" fontId="3" fillId="0" borderId="14" xfId="13" applyNumberFormat="1" applyFont="1" applyBorder="1" applyAlignment="1">
      <alignment horizontal="center" vertical="center"/>
    </xf>
    <xf numFmtId="166" fontId="3" fillId="0" borderId="16" xfId="13" applyNumberFormat="1" applyFont="1" applyBorder="1" applyAlignment="1">
      <alignment horizontal="center" vertical="center"/>
    </xf>
    <xf numFmtId="166" fontId="6" fillId="0" borderId="14" xfId="13" applyNumberFormat="1" applyBorder="1" applyAlignment="1">
      <alignment horizontal="center"/>
    </xf>
    <xf numFmtId="166" fontId="3" fillId="0" borderId="18" xfId="13" applyNumberFormat="1" applyFont="1" applyBorder="1" applyAlignment="1">
      <alignment horizontal="center" vertical="center" wrapText="1"/>
    </xf>
    <xf numFmtId="166" fontId="3" fillId="0" borderId="16" xfId="6" applyNumberFormat="1" applyFont="1" applyFill="1" applyBorder="1" applyAlignment="1">
      <alignment horizontal="center" vertical="center" wrapText="1"/>
    </xf>
    <xf numFmtId="166" fontId="6" fillId="0" borderId="16" xfId="13" applyNumberFormat="1" applyBorder="1" applyAlignment="1">
      <alignment horizontal="center"/>
    </xf>
    <xf numFmtId="166" fontId="33" fillId="0" borderId="3" xfId="6" applyNumberFormat="1" applyFont="1" applyFill="1" applyBorder="1" applyAlignment="1">
      <alignment horizontal="center"/>
    </xf>
    <xf numFmtId="166" fontId="6" fillId="0" borderId="3" xfId="13" applyNumberFormat="1" applyBorder="1" applyAlignment="1">
      <alignment horizontal="center"/>
    </xf>
    <xf numFmtId="166" fontId="6" fillId="0" borderId="14" xfId="13" applyNumberFormat="1" applyBorder="1" applyAlignment="1">
      <alignment horizontal="center" vertical="center"/>
    </xf>
    <xf numFmtId="166" fontId="6" fillId="0" borderId="16" xfId="14" applyNumberFormat="1" applyFont="1" applyBorder="1" applyAlignment="1">
      <alignment horizontal="center" vertical="center"/>
    </xf>
    <xf numFmtId="166" fontId="6" fillId="0" borderId="30" xfId="13" applyNumberFormat="1" applyBorder="1" applyAlignment="1">
      <alignment horizontal="center" vertical="center"/>
    </xf>
    <xf numFmtId="166" fontId="33" fillId="0" borderId="3" xfId="13" applyNumberFormat="1" applyFont="1" applyBorder="1" applyAlignment="1">
      <alignment horizontal="center"/>
    </xf>
    <xf numFmtId="166" fontId="9" fillId="0" borderId="28" xfId="13" applyNumberFormat="1" applyFont="1" applyBorder="1" applyAlignment="1">
      <alignment horizontal="center" vertical="center"/>
    </xf>
    <xf numFmtId="166" fontId="6" fillId="0" borderId="45" xfId="13" applyNumberFormat="1" applyBorder="1" applyAlignment="1">
      <alignment horizontal="center"/>
    </xf>
    <xf numFmtId="166" fontId="6" fillId="0" borderId="49" xfId="13" applyNumberFormat="1" applyBorder="1" applyAlignment="1">
      <alignment horizontal="center"/>
    </xf>
    <xf numFmtId="166" fontId="6" fillId="0" borderId="50" xfId="13" applyNumberFormat="1" applyBorder="1" applyAlignment="1">
      <alignment horizontal="center"/>
    </xf>
    <xf numFmtId="166" fontId="6" fillId="0" borderId="51" xfId="13" applyNumberFormat="1" applyBorder="1" applyAlignment="1">
      <alignment horizontal="center"/>
    </xf>
    <xf numFmtId="166" fontId="33" fillId="0" borderId="45" xfId="13" applyNumberFormat="1" applyFont="1" applyBorder="1" applyAlignment="1">
      <alignment horizontal="center"/>
    </xf>
    <xf numFmtId="166" fontId="35" fillId="0" borderId="0" xfId="13" applyNumberFormat="1" applyFont="1" applyAlignment="1">
      <alignment horizontal="center"/>
    </xf>
    <xf numFmtId="166" fontId="33" fillId="0" borderId="0" xfId="13" applyNumberFormat="1" applyFont="1" applyAlignment="1">
      <alignment horizontal="center"/>
    </xf>
    <xf numFmtId="166" fontId="37" fillId="0" borderId="0" xfId="13" applyNumberFormat="1" applyFont="1" applyAlignment="1">
      <alignment horizontal="center"/>
    </xf>
    <xf numFmtId="0" fontId="6" fillId="0" borderId="0" xfId="3" applyFont="1" applyAlignment="1">
      <alignment horizontal="left" vertical="top" wrapText="1"/>
    </xf>
    <xf numFmtId="0" fontId="6" fillId="0" borderId="0" xfId="1" applyFont="1" applyAlignment="1">
      <alignment horizontal="left" vertical="top" wrapText="1"/>
    </xf>
    <xf numFmtId="0" fontId="6" fillId="0" borderId="0" xfId="12" applyAlignment="1">
      <alignment horizontal="left" vertical="top" wrapText="1"/>
    </xf>
    <xf numFmtId="2" fontId="6" fillId="0" borderId="0" xfId="12" applyNumberFormat="1" applyAlignment="1">
      <alignment horizontal="left" vertical="top" wrapText="1"/>
    </xf>
    <xf numFmtId="0" fontId="15" fillId="0" borderId="1" xfId="3" applyFont="1" applyBorder="1" applyAlignment="1">
      <alignment horizontal="center" vertical="center" wrapText="1"/>
    </xf>
    <xf numFmtId="0" fontId="15" fillId="0" borderId="2" xfId="3" applyFont="1" applyBorder="1" applyAlignment="1">
      <alignment horizontal="center" vertical="center" wrapText="1"/>
    </xf>
    <xf numFmtId="0" fontId="15" fillId="0" borderId="3" xfId="3" applyFont="1" applyBorder="1" applyAlignment="1">
      <alignment horizontal="center" vertical="center" wrapText="1"/>
    </xf>
    <xf numFmtId="2" fontId="6" fillId="0" borderId="0" xfId="11" applyNumberFormat="1" applyFont="1" applyAlignment="1">
      <alignment horizontal="left" vertical="top" wrapText="1"/>
    </xf>
    <xf numFmtId="0" fontId="6" fillId="0" borderId="0" xfId="4" applyFont="1" applyAlignment="1">
      <alignment horizontal="left" vertical="top" wrapText="1"/>
    </xf>
    <xf numFmtId="0" fontId="6" fillId="0" borderId="0" xfId="13" applyAlignment="1">
      <alignment horizontal="left" vertical="top" wrapText="1"/>
    </xf>
    <xf numFmtId="4" fontId="26" fillId="0" borderId="0" xfId="17" applyNumberFormat="1" applyFont="1" applyAlignment="1">
      <alignment horizontal="center" vertical="center" wrapText="1"/>
    </xf>
    <xf numFmtId="0" fontId="13" fillId="0" borderId="0" xfId="0" applyFont="1" applyAlignment="1">
      <alignment horizontal="center"/>
    </xf>
    <xf numFmtId="0" fontId="13" fillId="0" borderId="5" xfId="3" applyFont="1" applyBorder="1" applyAlignment="1">
      <alignment horizontal="center" wrapText="1"/>
    </xf>
    <xf numFmtId="4" fontId="4" fillId="0" borderId="0" xfId="0" applyNumberFormat="1" applyFont="1" applyAlignment="1">
      <alignment horizontal="center" vertical="center" wrapText="1"/>
    </xf>
    <xf numFmtId="4" fontId="21" fillId="0" borderId="0" xfId="13" applyNumberFormat="1" applyFont="1" applyAlignment="1">
      <alignment horizontal="center"/>
    </xf>
    <xf numFmtId="4" fontId="15" fillId="0" borderId="2" xfId="13" applyNumberFormat="1" applyFont="1" applyBorder="1" applyAlignment="1">
      <alignment horizontal="center" wrapText="1"/>
    </xf>
    <xf numFmtId="4" fontId="15" fillId="0" borderId="3" xfId="13" applyNumberFormat="1" applyFont="1" applyBorder="1" applyAlignment="1">
      <alignment horizontal="center" wrapText="1"/>
    </xf>
    <xf numFmtId="4" fontId="3" fillId="0" borderId="0" xfId="6" applyNumberFormat="1" applyFont="1" applyFill="1" applyBorder="1" applyAlignment="1">
      <alignment horizontal="left" wrapText="1"/>
    </xf>
    <xf numFmtId="0" fontId="6" fillId="0" borderId="13" xfId="13" applyBorder="1" applyAlignment="1">
      <alignment horizontal="center" vertical="top"/>
    </xf>
    <xf numFmtId="0" fontId="6" fillId="0" borderId="10" xfId="13" applyBorder="1" applyAlignment="1">
      <alignment horizontal="left" vertical="top" wrapText="1"/>
    </xf>
    <xf numFmtId="0" fontId="6" fillId="0" borderId="10" xfId="13" applyBorder="1" applyAlignment="1">
      <alignment horizontal="center"/>
    </xf>
    <xf numFmtId="166" fontId="6" fillId="0" borderId="10" xfId="13" applyNumberFormat="1" applyBorder="1" applyAlignment="1">
      <alignment horizontal="center"/>
    </xf>
    <xf numFmtId="166" fontId="6" fillId="0" borderId="14" xfId="13" applyNumberFormat="1" applyBorder="1" applyAlignment="1">
      <alignment horizontal="center"/>
    </xf>
    <xf numFmtId="4" fontId="4" fillId="0" borderId="0" xfId="0" applyNumberFormat="1" applyFont="1" applyAlignment="1">
      <alignment horizontal="center" wrapText="1"/>
    </xf>
    <xf numFmtId="4" fontId="26" fillId="0" borderId="0" xfId="19" applyNumberFormat="1" applyFont="1" applyAlignment="1">
      <alignment horizontal="center" wrapText="1"/>
    </xf>
    <xf numFmtId="4" fontId="9" fillId="0" borderId="0" xfId="0" applyNumberFormat="1" applyFont="1" applyBorder="1" applyAlignment="1">
      <alignment horizontal="center" vertical="center" wrapText="1"/>
    </xf>
    <xf numFmtId="166" fontId="9" fillId="0" borderId="28" xfId="8" applyNumberFormat="1" applyFont="1" applyFill="1" applyBorder="1" applyAlignment="1">
      <alignment horizontal="center" vertical="center" wrapText="1"/>
    </xf>
  </cellXfs>
  <cellStyles count="20">
    <cellStyle name="Comma" xfId="8" builtinId="3"/>
    <cellStyle name="Comma 2" xfId="6" xr:uid="{00000000-0005-0000-0000-000001000000}"/>
    <cellStyle name="Normal" xfId="0" builtinId="0"/>
    <cellStyle name="Normal 12" xfId="16" xr:uid="{00000000-0005-0000-0000-000003000000}"/>
    <cellStyle name="Normal 2" xfId="4" xr:uid="{00000000-0005-0000-0000-000004000000}"/>
    <cellStyle name="Normal 3" xfId="1" xr:uid="{00000000-0005-0000-0000-000005000000}"/>
    <cellStyle name="Normal 3 2" xfId="2" xr:uid="{00000000-0005-0000-0000-000006000000}"/>
    <cellStyle name="Normal 3 2 2" xfId="5" xr:uid="{00000000-0005-0000-0000-000007000000}"/>
    <cellStyle name="Normal 4" xfId="11" xr:uid="{00000000-0005-0000-0000-000008000000}"/>
    <cellStyle name="Normal 4 10" xfId="13" xr:uid="{00000000-0005-0000-0000-000009000000}"/>
    <cellStyle name="Normal 4 2" xfId="15" xr:uid="{00000000-0005-0000-0000-00000A000000}"/>
    <cellStyle name="Normal 5" xfId="12" xr:uid="{00000000-0005-0000-0000-00000B000000}"/>
    <cellStyle name="Normalno 2" xfId="3" xr:uid="{00000000-0005-0000-0000-00000C000000}"/>
    <cellStyle name="Normalno 3" xfId="7" xr:uid="{00000000-0005-0000-0000-00000D000000}"/>
    <cellStyle name="Normalno 3 2" xfId="18" xr:uid="{A13D1436-38D2-0540-813B-FDB28F6C8EAB}"/>
    <cellStyle name="Normalno 4" xfId="9" xr:uid="{00000000-0005-0000-0000-00000E000000}"/>
    <cellStyle name="Normalno 5" xfId="17" xr:uid="{5FCF7447-810F-479E-BB4A-0D130EC3203F}"/>
    <cellStyle name="Normalno 5 2" xfId="19" xr:uid="{5090B5A4-C1B0-442D-A5B2-5447EDAAC543}"/>
    <cellStyle name="Zarez 2" xfId="10" xr:uid="{00000000-0005-0000-0000-00000F000000}"/>
    <cellStyle name="Zarez 3" xfId="14"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
  <sheetViews>
    <sheetView view="pageBreakPreview" zoomScale="120" zoomScaleNormal="100" zoomScaleSheetLayoutView="120" workbookViewId="0">
      <selection activeCell="H6" sqref="H6"/>
    </sheetView>
  </sheetViews>
  <sheetFormatPr defaultColWidth="8.7109375" defaultRowHeight="15"/>
  <cols>
    <col min="1" max="1" width="4.7109375" style="7" customWidth="1"/>
    <col min="2" max="2" width="50" style="7" customWidth="1"/>
    <col min="3" max="3" width="9.42578125" style="8" customWidth="1"/>
    <col min="4" max="4" width="9.42578125" style="9" customWidth="1"/>
    <col min="5" max="5" width="9.42578125" style="8" customWidth="1"/>
    <col min="6" max="6" width="10.5703125" style="8" customWidth="1"/>
    <col min="7" max="7" width="9.140625" style="4"/>
    <col min="8" max="8" width="43.42578125" style="4" customWidth="1"/>
    <col min="9" max="9" width="12.7109375" style="4" customWidth="1"/>
    <col min="10" max="21" width="9.140625" style="4"/>
  </cols>
  <sheetData>
    <row r="1" spans="1:6" ht="16.5" thickBot="1">
      <c r="A1" s="1"/>
      <c r="B1" s="2"/>
      <c r="C1" s="3"/>
      <c r="D1" s="3"/>
      <c r="E1" s="3"/>
      <c r="F1" s="3"/>
    </row>
    <row r="2" spans="1:6" s="4" customFormat="1" ht="30.75" customHeight="1" thickBot="1">
      <c r="A2" s="585" t="s">
        <v>46</v>
      </c>
      <c r="B2" s="586"/>
      <c r="C2" s="586"/>
      <c r="D2" s="586"/>
      <c r="E2" s="586"/>
      <c r="F2" s="587"/>
    </row>
    <row r="3" spans="1:6" s="4" customFormat="1">
      <c r="A3" s="5"/>
      <c r="B3" s="5"/>
      <c r="C3" s="6"/>
      <c r="D3" s="6"/>
      <c r="E3" s="6"/>
      <c r="F3" s="6"/>
    </row>
    <row r="4" spans="1:6" s="4" customFormat="1" ht="78" customHeight="1">
      <c r="A4" s="581" t="s">
        <v>82</v>
      </c>
      <c r="B4" s="581"/>
      <c r="C4" s="581"/>
      <c r="D4" s="581"/>
      <c r="E4" s="581"/>
      <c r="F4" s="581"/>
    </row>
    <row r="5" spans="1:6" s="4" customFormat="1">
      <c r="A5" s="588" t="s">
        <v>47</v>
      </c>
      <c r="B5" s="588"/>
      <c r="C5" s="588"/>
      <c r="D5" s="588"/>
      <c r="E5" s="588"/>
      <c r="F5" s="588"/>
    </row>
    <row r="6" spans="1:6" s="4" customFormat="1" ht="52.9" customHeight="1">
      <c r="A6" s="589" t="s">
        <v>48</v>
      </c>
      <c r="B6" s="589"/>
      <c r="C6" s="589"/>
      <c r="D6" s="589"/>
      <c r="E6" s="589"/>
      <c r="F6" s="589"/>
    </row>
    <row r="7" spans="1:6" s="4" customFormat="1" ht="27.75" customHeight="1">
      <c r="A7" s="584" t="s">
        <v>49</v>
      </c>
      <c r="B7" s="584"/>
      <c r="C7" s="584"/>
      <c r="D7" s="584"/>
      <c r="E7" s="584"/>
      <c r="F7" s="584"/>
    </row>
    <row r="8" spans="1:6" s="7" customFormat="1" ht="13.9" customHeight="1">
      <c r="A8" s="584" t="s">
        <v>50</v>
      </c>
      <c r="B8" s="584"/>
      <c r="C8" s="584"/>
      <c r="D8" s="584"/>
      <c r="E8" s="584"/>
      <c r="F8" s="584"/>
    </row>
    <row r="9" spans="1:6" s="4" customFormat="1" ht="53.25" customHeight="1">
      <c r="A9" s="590" t="s">
        <v>51</v>
      </c>
      <c r="B9" s="590"/>
      <c r="C9" s="590"/>
      <c r="D9" s="590"/>
      <c r="E9" s="590"/>
      <c r="F9" s="590"/>
    </row>
    <row r="10" spans="1:6" s="4" customFormat="1" ht="27.75" customHeight="1">
      <c r="A10" s="584" t="s">
        <v>52</v>
      </c>
      <c r="B10" s="584"/>
      <c r="C10" s="584"/>
      <c r="D10" s="584"/>
      <c r="E10" s="584"/>
      <c r="F10" s="584"/>
    </row>
    <row r="11" spans="1:6" s="4" customFormat="1" ht="39" customHeight="1">
      <c r="A11" s="584" t="s">
        <v>69</v>
      </c>
      <c r="B11" s="584"/>
      <c r="C11" s="584"/>
      <c r="D11" s="584"/>
      <c r="E11" s="584"/>
      <c r="F11" s="584"/>
    </row>
    <row r="12" spans="1:6" s="4" customFormat="1" ht="40.5" customHeight="1">
      <c r="A12" s="584" t="s">
        <v>53</v>
      </c>
      <c r="B12" s="584"/>
      <c r="C12" s="584"/>
      <c r="D12" s="584"/>
      <c r="E12" s="584"/>
      <c r="F12" s="584"/>
    </row>
    <row r="13" spans="1:6" s="4" customFormat="1" ht="26.25" customHeight="1">
      <c r="A13" s="582" t="s">
        <v>54</v>
      </c>
      <c r="B13" s="582"/>
      <c r="C13" s="582"/>
      <c r="D13" s="582"/>
      <c r="E13" s="582"/>
      <c r="F13" s="582"/>
    </row>
    <row r="14" spans="1:6" s="4" customFormat="1" ht="27.75" customHeight="1">
      <c r="A14" s="583" t="s">
        <v>55</v>
      </c>
      <c r="B14" s="583"/>
      <c r="C14" s="583"/>
      <c r="D14" s="583"/>
      <c r="E14" s="583"/>
      <c r="F14" s="583"/>
    </row>
    <row r="15" spans="1:6" s="4" customFormat="1" ht="27" customHeight="1">
      <c r="A15" s="581" t="s">
        <v>63</v>
      </c>
      <c r="B15" s="581"/>
      <c r="C15" s="581"/>
      <c r="D15" s="581"/>
      <c r="E15" s="581"/>
      <c r="F15" s="581"/>
    </row>
    <row r="16" spans="1:6" s="4" customFormat="1" ht="26.25" customHeight="1">
      <c r="A16" s="582" t="s">
        <v>56</v>
      </c>
      <c r="B16" s="582"/>
      <c r="C16" s="582"/>
      <c r="D16" s="582"/>
      <c r="E16" s="582"/>
      <c r="F16" s="582"/>
    </row>
    <row r="17" spans="1:6" s="4" customFormat="1" ht="27.75" customHeight="1">
      <c r="A17" s="582" t="s">
        <v>57</v>
      </c>
      <c r="B17" s="582"/>
      <c r="C17" s="582"/>
      <c r="D17" s="582"/>
      <c r="E17" s="582"/>
      <c r="F17" s="582"/>
    </row>
    <row r="18" spans="1:6" s="4" customFormat="1">
      <c r="A18" s="584" t="s">
        <v>58</v>
      </c>
      <c r="B18" s="584"/>
      <c r="C18" s="584"/>
      <c r="D18" s="584"/>
      <c r="E18" s="584"/>
      <c r="F18" s="584"/>
    </row>
    <row r="19" spans="1:6" s="4" customFormat="1" ht="25.5" customHeight="1">
      <c r="A19" s="584" t="s">
        <v>59</v>
      </c>
      <c r="B19" s="584"/>
      <c r="C19" s="584"/>
      <c r="D19" s="584"/>
      <c r="E19" s="584"/>
      <c r="F19" s="584"/>
    </row>
    <row r="20" spans="1:6" s="4" customFormat="1" ht="15.75" customHeight="1">
      <c r="A20" s="581" t="s">
        <v>70</v>
      </c>
      <c r="B20" s="581"/>
      <c r="C20" s="581"/>
      <c r="D20" s="581"/>
      <c r="E20" s="581"/>
      <c r="F20" s="581"/>
    </row>
    <row r="21" spans="1:6" s="4" customFormat="1" ht="27.75" customHeight="1">
      <c r="A21" s="582" t="s">
        <v>60</v>
      </c>
      <c r="B21" s="582"/>
      <c r="C21" s="582"/>
      <c r="D21" s="582"/>
      <c r="E21" s="582"/>
      <c r="F21" s="582"/>
    </row>
    <row r="22" spans="1:6" s="4" customFormat="1" ht="40.5" customHeight="1">
      <c r="A22" s="582" t="s">
        <v>61</v>
      </c>
      <c r="B22" s="582"/>
      <c r="C22" s="582"/>
      <c r="D22" s="582"/>
      <c r="E22" s="582"/>
      <c r="F22" s="582"/>
    </row>
    <row r="23" spans="1:6" s="4" customFormat="1" ht="27" customHeight="1">
      <c r="A23" s="582" t="s">
        <v>62</v>
      </c>
      <c r="B23" s="582"/>
      <c r="C23" s="582"/>
      <c r="D23" s="582"/>
      <c r="E23" s="582"/>
      <c r="F23" s="582"/>
    </row>
  </sheetData>
  <mergeCells count="21">
    <mergeCell ref="A13:F13"/>
    <mergeCell ref="A2:F2"/>
    <mergeCell ref="A4:F4"/>
    <mergeCell ref="A5:F5"/>
    <mergeCell ref="A6:F6"/>
    <mergeCell ref="A7:F7"/>
    <mergeCell ref="A8:F8"/>
    <mergeCell ref="A9:F9"/>
    <mergeCell ref="A10:F10"/>
    <mergeCell ref="A11:F11"/>
    <mergeCell ref="A12:F12"/>
    <mergeCell ref="A20:F20"/>
    <mergeCell ref="A21:F21"/>
    <mergeCell ref="A22:F22"/>
    <mergeCell ref="A23:F23"/>
    <mergeCell ref="A14:F14"/>
    <mergeCell ref="A15:F15"/>
    <mergeCell ref="A16:F16"/>
    <mergeCell ref="A17:F17"/>
    <mergeCell ref="A18:F18"/>
    <mergeCell ref="A19:F19"/>
  </mergeCells>
  <pageMargins left="0.98425196850393704" right="0.39370078740157483" top="0.78740157480314965" bottom="0.78740157480314965" header="0.31496062992125984" footer="0.31496062992125984"/>
  <pageSetup paperSize="9" scale="90" fitToHeight="0" orientation="portrait" horizontalDpi="4294967293" r:id="rId1"/>
  <headerFooter>
    <oddFooter>&amp;C&amp;A, Stranica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94"/>
  <sheetViews>
    <sheetView tabSelected="1" view="pageBreakPreview" zoomScaleNormal="100" zoomScaleSheetLayoutView="100" workbookViewId="0">
      <selection activeCell="I10" sqref="I10"/>
    </sheetView>
  </sheetViews>
  <sheetFormatPr defaultColWidth="8.7109375" defaultRowHeight="15"/>
  <cols>
    <col min="1" max="1" width="4.7109375" style="7" customWidth="1"/>
    <col min="2" max="2" width="50" style="7" customWidth="1"/>
    <col min="3" max="4" width="9.42578125" style="133" customWidth="1"/>
    <col min="5" max="5" width="9.42578125" style="219" customWidth="1"/>
    <col min="6" max="6" width="15.28515625" style="219" customWidth="1"/>
  </cols>
  <sheetData>
    <row r="1" spans="1:6" ht="26.25" thickBot="1">
      <c r="A1" s="92" t="s">
        <v>0</v>
      </c>
      <c r="B1" s="93" t="s">
        <v>1</v>
      </c>
      <c r="C1" s="24" t="s">
        <v>2</v>
      </c>
      <c r="D1" s="24" t="s">
        <v>3</v>
      </c>
      <c r="E1" s="207" t="s">
        <v>4</v>
      </c>
      <c r="F1" s="252" t="s">
        <v>5</v>
      </c>
    </row>
    <row r="2" spans="1:6" ht="18" customHeight="1" thickBot="1">
      <c r="A2" s="593" t="s">
        <v>137</v>
      </c>
      <c r="B2" s="593"/>
      <c r="C2" s="593"/>
      <c r="D2" s="593"/>
      <c r="E2" s="593"/>
      <c r="F2" s="593"/>
    </row>
    <row r="3" spans="1:6" ht="16.5" customHeight="1" thickBot="1">
      <c r="A3" s="22" t="s">
        <v>6</v>
      </c>
      <c r="B3" s="23" t="s">
        <v>7</v>
      </c>
      <c r="C3" s="24"/>
      <c r="D3" s="24"/>
      <c r="E3" s="207"/>
      <c r="F3" s="252"/>
    </row>
    <row r="4" spans="1:6" ht="158.44999999999999" customHeight="1">
      <c r="A4" s="100">
        <v>1</v>
      </c>
      <c r="B4" s="44" t="s">
        <v>76</v>
      </c>
      <c r="C4" s="125"/>
      <c r="D4" s="125"/>
      <c r="E4" s="208"/>
      <c r="F4" s="253"/>
    </row>
    <row r="5" spans="1:6">
      <c r="A5" s="53" t="s">
        <v>19</v>
      </c>
      <c r="B5" s="34" t="s">
        <v>77</v>
      </c>
      <c r="C5" s="33" t="s">
        <v>10</v>
      </c>
      <c r="D5" s="126">
        <v>704</v>
      </c>
      <c r="E5" s="209"/>
      <c r="F5" s="254">
        <f>ROUND(D5*E5,2)</f>
        <v>0</v>
      </c>
    </row>
    <row r="6" spans="1:6" ht="25.5">
      <c r="A6" s="53" t="s">
        <v>20</v>
      </c>
      <c r="B6" s="34" t="s">
        <v>83</v>
      </c>
      <c r="C6" s="33" t="s">
        <v>10</v>
      </c>
      <c r="D6" s="126">
        <v>704</v>
      </c>
      <c r="E6" s="209"/>
      <c r="F6" s="254">
        <f t="shared" ref="F6:F15" si="0">ROUND(D6*E6,2)</f>
        <v>0</v>
      </c>
    </row>
    <row r="7" spans="1:6">
      <c r="A7" s="54" t="s">
        <v>31</v>
      </c>
      <c r="B7" s="17" t="s">
        <v>75</v>
      </c>
      <c r="C7" s="18" t="s">
        <v>28</v>
      </c>
      <c r="D7" s="127">
        <v>1</v>
      </c>
      <c r="E7" s="210"/>
      <c r="F7" s="255">
        <f t="shared" si="0"/>
        <v>0</v>
      </c>
    </row>
    <row r="8" spans="1:6" s="70" customFormat="1" ht="91.9" customHeight="1">
      <c r="A8" s="67">
        <v>2</v>
      </c>
      <c r="B8" s="34" t="s">
        <v>89</v>
      </c>
      <c r="C8" s="68"/>
      <c r="D8" s="69"/>
      <c r="E8" s="211"/>
      <c r="F8" s="256"/>
    </row>
    <row r="9" spans="1:6" s="70" customFormat="1" ht="15" customHeight="1">
      <c r="A9" s="71"/>
      <c r="B9" s="40" t="s">
        <v>90</v>
      </c>
      <c r="C9" s="63" t="s">
        <v>91</v>
      </c>
      <c r="D9" s="128">
        <v>200</v>
      </c>
      <c r="E9" s="212"/>
      <c r="F9" s="257">
        <f>ROUND(D9*E9,2)</f>
        <v>0</v>
      </c>
    </row>
    <row r="10" spans="1:6" s="75" customFormat="1" ht="82.15" customHeight="1">
      <c r="A10" s="72">
        <v>3</v>
      </c>
      <c r="B10" s="34" t="s">
        <v>110</v>
      </c>
      <c r="C10" s="68"/>
      <c r="D10" s="64"/>
      <c r="E10" s="213"/>
      <c r="F10" s="258"/>
    </row>
    <row r="11" spans="1:6" s="75" customFormat="1" ht="12.75">
      <c r="A11" s="76"/>
      <c r="B11" s="40" t="s">
        <v>39</v>
      </c>
      <c r="C11" s="63" t="s">
        <v>14</v>
      </c>
      <c r="D11" s="65">
        <v>3</v>
      </c>
      <c r="E11" s="214"/>
      <c r="F11" s="257">
        <f>ROUND(D11*E11,2)</f>
        <v>0</v>
      </c>
    </row>
    <row r="12" spans="1:6" s="70" customFormat="1" ht="114.75">
      <c r="A12" s="67">
        <v>4</v>
      </c>
      <c r="B12" s="34" t="s">
        <v>105</v>
      </c>
      <c r="C12" s="68"/>
      <c r="D12" s="69"/>
      <c r="E12" s="211"/>
      <c r="F12" s="256"/>
    </row>
    <row r="13" spans="1:6" s="70" customFormat="1" ht="15" customHeight="1">
      <c r="A13" s="71"/>
      <c r="B13" s="40" t="s">
        <v>39</v>
      </c>
      <c r="C13" s="63" t="s">
        <v>14</v>
      </c>
      <c r="D13" s="108">
        <v>3</v>
      </c>
      <c r="E13" s="212"/>
      <c r="F13" s="257">
        <f>ROUND(D13*E13,2)</f>
        <v>0</v>
      </c>
    </row>
    <row r="14" spans="1:6" ht="80.45" customHeight="1">
      <c r="A14" s="51">
        <v>5</v>
      </c>
      <c r="B14" s="35" t="s">
        <v>102</v>
      </c>
      <c r="C14" s="14"/>
      <c r="D14" s="129"/>
      <c r="E14" s="215"/>
      <c r="F14" s="259"/>
    </row>
    <row r="15" spans="1:6">
      <c r="A15" s="52"/>
      <c r="B15" s="36" t="s">
        <v>13</v>
      </c>
      <c r="C15" s="18" t="s">
        <v>10</v>
      </c>
      <c r="D15" s="127">
        <v>95</v>
      </c>
      <c r="E15" s="210"/>
      <c r="F15" s="255">
        <f t="shared" si="0"/>
        <v>0</v>
      </c>
    </row>
    <row r="16" spans="1:6" ht="130.9" customHeight="1">
      <c r="A16" s="51">
        <v>6</v>
      </c>
      <c r="B16" s="101" t="s">
        <v>97</v>
      </c>
      <c r="C16" s="14"/>
      <c r="D16" s="129"/>
      <c r="E16" s="215"/>
      <c r="F16" s="259"/>
    </row>
    <row r="17" spans="1:6" ht="13.9" customHeight="1">
      <c r="A17" s="52"/>
      <c r="B17" s="36" t="s">
        <v>13</v>
      </c>
      <c r="C17" s="18" t="s">
        <v>10</v>
      </c>
      <c r="D17" s="127">
        <v>270</v>
      </c>
      <c r="E17" s="210"/>
      <c r="F17" s="255">
        <f>ROUND(D17*E17,2)</f>
        <v>0</v>
      </c>
    </row>
    <row r="18" spans="1:6" ht="130.9" customHeight="1">
      <c r="A18" s="51">
        <v>7</v>
      </c>
      <c r="B18" s="101" t="s">
        <v>121</v>
      </c>
      <c r="C18" s="14"/>
      <c r="D18" s="129"/>
      <c r="E18" s="215"/>
      <c r="F18" s="259"/>
    </row>
    <row r="19" spans="1:6" ht="13.9" customHeight="1">
      <c r="A19" s="52"/>
      <c r="B19" s="36" t="s">
        <v>13</v>
      </c>
      <c r="C19" s="18" t="s">
        <v>10</v>
      </c>
      <c r="D19" s="127">
        <v>270</v>
      </c>
      <c r="E19" s="210"/>
      <c r="F19" s="255">
        <f>ROUND(D19*E19,2)</f>
        <v>0</v>
      </c>
    </row>
    <row r="20" spans="1:6" ht="96" customHeight="1">
      <c r="A20" s="95">
        <v>8</v>
      </c>
      <c r="B20" s="34" t="s">
        <v>103</v>
      </c>
      <c r="C20" s="130"/>
      <c r="D20" s="131"/>
      <c r="E20" s="216"/>
      <c r="F20" s="258"/>
    </row>
    <row r="21" spans="1:6">
      <c r="A21" s="76"/>
      <c r="B21" s="107" t="s">
        <v>104</v>
      </c>
      <c r="C21" s="132" t="s">
        <v>93</v>
      </c>
      <c r="D21" s="127">
        <v>11</v>
      </c>
      <c r="E21" s="214"/>
      <c r="F21" s="257">
        <f>ROUND(D21*E21,2)</f>
        <v>0</v>
      </c>
    </row>
    <row r="22" spans="1:6" ht="93" customHeight="1">
      <c r="A22" s="51">
        <v>9</v>
      </c>
      <c r="B22" s="37" t="s">
        <v>96</v>
      </c>
      <c r="C22" s="14"/>
      <c r="D22" s="129"/>
      <c r="E22" s="215"/>
      <c r="F22" s="259"/>
    </row>
    <row r="23" spans="1:6">
      <c r="A23" s="52"/>
      <c r="B23" s="36" t="s">
        <v>24</v>
      </c>
      <c r="C23" s="18" t="s">
        <v>12</v>
      </c>
      <c r="D23" s="127">
        <v>690</v>
      </c>
      <c r="E23" s="210"/>
      <c r="F23" s="255">
        <f>ROUND(D23*E23,2)</f>
        <v>0</v>
      </c>
    </row>
    <row r="24" spans="1:6" s="4" customFormat="1" ht="171" customHeight="1">
      <c r="A24" s="51">
        <v>10</v>
      </c>
      <c r="B24" s="35" t="s">
        <v>100</v>
      </c>
      <c r="C24" s="14"/>
      <c r="D24" s="129"/>
      <c r="E24" s="215"/>
      <c r="F24" s="259"/>
    </row>
    <row r="25" spans="1:6">
      <c r="A25" s="53" t="s">
        <v>19</v>
      </c>
      <c r="B25" s="34" t="s">
        <v>86</v>
      </c>
      <c r="C25" s="33" t="s">
        <v>10</v>
      </c>
      <c r="D25" s="126">
        <v>161.5</v>
      </c>
      <c r="E25" s="217"/>
      <c r="F25" s="260">
        <f>ROUND(D25*E25,2)</f>
        <v>0</v>
      </c>
    </row>
    <row r="26" spans="1:6" ht="15" customHeight="1">
      <c r="A26" s="53" t="s">
        <v>20</v>
      </c>
      <c r="B26" s="34" t="s">
        <v>73</v>
      </c>
      <c r="C26" s="33" t="s">
        <v>10</v>
      </c>
      <c r="D26" s="126">
        <v>7</v>
      </c>
      <c r="E26" s="217"/>
      <c r="F26" s="260">
        <f>ROUND(D26*E26,2)</f>
        <v>0</v>
      </c>
    </row>
    <row r="27" spans="1:6">
      <c r="A27" s="53" t="s">
        <v>31</v>
      </c>
      <c r="B27" s="34" t="s">
        <v>87</v>
      </c>
      <c r="C27" s="33" t="s">
        <v>10</v>
      </c>
      <c r="D27" s="126">
        <v>127</v>
      </c>
      <c r="E27" s="217"/>
      <c r="F27" s="260">
        <f>ROUND(D27*E27,2)</f>
        <v>0</v>
      </c>
    </row>
    <row r="28" spans="1:6">
      <c r="A28" s="54" t="s">
        <v>88</v>
      </c>
      <c r="B28" s="17" t="s">
        <v>74</v>
      </c>
      <c r="C28" s="18" t="s">
        <v>10</v>
      </c>
      <c r="D28" s="127">
        <v>30</v>
      </c>
      <c r="E28" s="218"/>
      <c r="F28" s="261">
        <f>ROUND(D28*E28,2)</f>
        <v>0</v>
      </c>
    </row>
    <row r="29" spans="1:6" ht="147" customHeight="1">
      <c r="A29" s="51">
        <v>11</v>
      </c>
      <c r="B29" s="39" t="s">
        <v>101</v>
      </c>
      <c r="C29" s="14"/>
      <c r="D29" s="14"/>
      <c r="F29" s="259"/>
    </row>
    <row r="30" spans="1:6">
      <c r="A30" s="53" t="s">
        <v>19</v>
      </c>
      <c r="B30" s="34" t="s">
        <v>86</v>
      </c>
      <c r="C30" s="33" t="s">
        <v>10</v>
      </c>
      <c r="D30" s="126">
        <v>161.5</v>
      </c>
      <c r="E30" s="217"/>
      <c r="F30" s="260">
        <f>ROUND(D30*E30,2)</f>
        <v>0</v>
      </c>
    </row>
    <row r="31" spans="1:6" ht="15" customHeight="1">
      <c r="A31" s="53" t="s">
        <v>20</v>
      </c>
      <c r="B31" s="34" t="s">
        <v>73</v>
      </c>
      <c r="C31" s="33" t="s">
        <v>10</v>
      </c>
      <c r="D31" s="126">
        <v>7</v>
      </c>
      <c r="E31" s="217"/>
      <c r="F31" s="260">
        <f>ROUND(D31*E31,2)</f>
        <v>0</v>
      </c>
    </row>
    <row r="32" spans="1:6">
      <c r="A32" s="53" t="s">
        <v>31</v>
      </c>
      <c r="B32" s="34" t="s">
        <v>87</v>
      </c>
      <c r="C32" s="33" t="s">
        <v>10</v>
      </c>
      <c r="D32" s="126">
        <v>127</v>
      </c>
      <c r="E32" s="217"/>
      <c r="F32" s="260">
        <f>ROUND(D32*E32,2)</f>
        <v>0</v>
      </c>
    </row>
    <row r="33" spans="1:6">
      <c r="A33" s="54">
        <v>12</v>
      </c>
      <c r="B33" s="17" t="s">
        <v>74</v>
      </c>
      <c r="C33" s="18" t="s">
        <v>10</v>
      </c>
      <c r="D33" s="127">
        <v>30</v>
      </c>
      <c r="E33" s="218"/>
      <c r="F33" s="261">
        <f>ROUND(D33*E33,2)</f>
        <v>0</v>
      </c>
    </row>
    <row r="34" spans="1:6" ht="198.6" customHeight="1">
      <c r="A34" s="51">
        <v>12</v>
      </c>
      <c r="B34" s="35" t="s">
        <v>71</v>
      </c>
      <c r="C34" s="14"/>
      <c r="D34" s="129"/>
      <c r="E34" s="215"/>
      <c r="F34" s="259"/>
    </row>
    <row r="35" spans="1:6">
      <c r="A35" s="53" t="s">
        <v>19</v>
      </c>
      <c r="B35" s="34" t="s">
        <v>33</v>
      </c>
      <c r="C35" s="33" t="s">
        <v>11</v>
      </c>
      <c r="D35" s="126">
        <v>25</v>
      </c>
      <c r="E35" s="209"/>
      <c r="F35" s="254">
        <f t="shared" ref="F35:F36" si="1">ROUND(D35*E35,2)</f>
        <v>0</v>
      </c>
    </row>
    <row r="36" spans="1:6">
      <c r="A36" s="54" t="s">
        <v>20</v>
      </c>
      <c r="B36" s="17" t="s">
        <v>34</v>
      </c>
      <c r="C36" s="18" t="s">
        <v>11</v>
      </c>
      <c r="D36" s="126">
        <v>13</v>
      </c>
      <c r="E36" s="210"/>
      <c r="F36" s="255">
        <f t="shared" si="1"/>
        <v>0</v>
      </c>
    </row>
    <row r="37" spans="1:6" ht="92.45" customHeight="1">
      <c r="A37" s="55">
        <v>13</v>
      </c>
      <c r="B37" s="38" t="s">
        <v>72</v>
      </c>
      <c r="C37" s="14"/>
      <c r="D37" s="129"/>
      <c r="E37" s="215"/>
      <c r="F37" s="262"/>
    </row>
    <row r="38" spans="1:6">
      <c r="A38" s="56"/>
      <c r="B38" s="40" t="s">
        <v>39</v>
      </c>
      <c r="C38" s="41" t="s">
        <v>14</v>
      </c>
      <c r="D38" s="127">
        <v>3</v>
      </c>
      <c r="E38" s="210"/>
      <c r="F38" s="255">
        <f>ROUND(D38*E38,2)</f>
        <v>0</v>
      </c>
    </row>
    <row r="39" spans="1:6" ht="132" customHeight="1">
      <c r="A39" s="55">
        <v>14</v>
      </c>
      <c r="B39" s="35" t="s">
        <v>78</v>
      </c>
      <c r="C39" s="14"/>
      <c r="D39" s="129"/>
      <c r="E39" s="215"/>
      <c r="F39" s="262"/>
    </row>
    <row r="40" spans="1:6">
      <c r="A40" s="56"/>
      <c r="B40" s="40" t="s">
        <v>39</v>
      </c>
      <c r="C40" s="41" t="s">
        <v>14</v>
      </c>
      <c r="D40" s="127">
        <v>5</v>
      </c>
      <c r="E40" s="210"/>
      <c r="F40" s="255">
        <f>ROUND(D40*E40,2)</f>
        <v>0</v>
      </c>
    </row>
    <row r="41" spans="1:6" s="98" customFormat="1" ht="85.15" customHeight="1">
      <c r="A41" s="94">
        <v>15</v>
      </c>
      <c r="B41" s="34" t="s">
        <v>122</v>
      </c>
      <c r="C41" s="121"/>
      <c r="D41" s="134"/>
      <c r="E41" s="213"/>
      <c r="F41" s="258"/>
    </row>
    <row r="42" spans="1:6" s="98" customFormat="1" ht="12.75">
      <c r="A42" s="76"/>
      <c r="B42" s="77" t="s">
        <v>39</v>
      </c>
      <c r="C42" s="135" t="s">
        <v>14</v>
      </c>
      <c r="D42" s="78">
        <v>5</v>
      </c>
      <c r="E42" s="214"/>
      <c r="F42" s="257">
        <f>ROUND(D42*E42,2)</f>
        <v>0</v>
      </c>
    </row>
    <row r="43" spans="1:6" ht="81" customHeight="1">
      <c r="A43" s="72">
        <v>16</v>
      </c>
      <c r="B43" s="39" t="s">
        <v>92</v>
      </c>
      <c r="C43" s="136"/>
      <c r="D43" s="74"/>
      <c r="E43" s="213"/>
      <c r="F43" s="258"/>
    </row>
    <row r="44" spans="1:6">
      <c r="A44" s="76"/>
      <c r="B44" s="77" t="s">
        <v>39</v>
      </c>
      <c r="C44" s="135" t="s">
        <v>14</v>
      </c>
      <c r="D44" s="78">
        <v>3</v>
      </c>
      <c r="E44" s="214"/>
      <c r="F44" s="257">
        <f>ROUND(D44*E44,2)</f>
        <v>0</v>
      </c>
    </row>
    <row r="45" spans="1:6" ht="66.599999999999994" customHeight="1">
      <c r="A45" s="55">
        <v>17</v>
      </c>
      <c r="B45" s="35" t="s">
        <v>98</v>
      </c>
      <c r="C45" s="14"/>
      <c r="D45" s="129"/>
      <c r="E45" s="215"/>
      <c r="F45" s="262"/>
    </row>
    <row r="46" spans="1:6">
      <c r="A46" s="56"/>
      <c r="B46" s="36" t="s">
        <v>23</v>
      </c>
      <c r="C46" s="18" t="s">
        <v>11</v>
      </c>
      <c r="D46" s="127">
        <v>12</v>
      </c>
      <c r="E46" s="210"/>
      <c r="F46" s="255">
        <f>ROUND(D46*E46,2)</f>
        <v>0</v>
      </c>
    </row>
    <row r="47" spans="1:6" ht="102">
      <c r="A47" s="55">
        <v>18</v>
      </c>
      <c r="B47" s="37" t="s">
        <v>129</v>
      </c>
      <c r="C47" s="137"/>
      <c r="D47" s="129"/>
      <c r="E47" s="215"/>
      <c r="F47" s="262"/>
    </row>
    <row r="48" spans="1:6">
      <c r="A48" s="56"/>
      <c r="B48" s="42" t="s">
        <v>35</v>
      </c>
      <c r="C48" s="138" t="s">
        <v>36</v>
      </c>
      <c r="D48" s="127">
        <v>12</v>
      </c>
      <c r="E48" s="210"/>
      <c r="F48" s="255">
        <f>ROUND(D48*E48,2)</f>
        <v>0</v>
      </c>
    </row>
    <row r="49" spans="1:16" ht="159.6" customHeight="1">
      <c r="A49" s="55">
        <v>19</v>
      </c>
      <c r="B49" s="37" t="s">
        <v>42</v>
      </c>
      <c r="C49" s="137"/>
      <c r="D49" s="129"/>
      <c r="E49" s="215"/>
      <c r="F49" s="262"/>
    </row>
    <row r="50" spans="1:16">
      <c r="A50" s="56"/>
      <c r="B50" s="43" t="s">
        <v>37</v>
      </c>
      <c r="C50" s="139" t="s">
        <v>38</v>
      </c>
      <c r="D50" s="127">
        <v>780</v>
      </c>
      <c r="E50" s="210"/>
      <c r="F50" s="255">
        <f>ROUND(D50*E50,2)</f>
        <v>0</v>
      </c>
    </row>
    <row r="51" spans="1:16" ht="84" customHeight="1">
      <c r="A51" s="55">
        <v>20</v>
      </c>
      <c r="B51" s="34" t="s">
        <v>128</v>
      </c>
      <c r="C51" s="33"/>
      <c r="D51" s="129"/>
      <c r="E51" s="215"/>
      <c r="F51" s="262"/>
    </row>
    <row r="52" spans="1:16">
      <c r="A52" s="56"/>
      <c r="B52" s="40" t="s">
        <v>39</v>
      </c>
      <c r="C52" s="63" t="s">
        <v>14</v>
      </c>
      <c r="D52" s="127">
        <v>4</v>
      </c>
      <c r="E52" s="210"/>
      <c r="F52" s="255">
        <f>ROUND(D52*E52,2)</f>
        <v>0</v>
      </c>
    </row>
    <row r="53" spans="1:16" ht="81.599999999999994" customHeight="1">
      <c r="A53" s="55">
        <v>21</v>
      </c>
      <c r="B53" s="34" t="s">
        <v>127</v>
      </c>
      <c r="C53" s="33"/>
      <c r="D53" s="129"/>
      <c r="E53" s="215"/>
      <c r="F53" s="262"/>
    </row>
    <row r="54" spans="1:16">
      <c r="A54" s="56"/>
      <c r="B54" s="40" t="s">
        <v>39</v>
      </c>
      <c r="C54" s="63" t="s">
        <v>14</v>
      </c>
      <c r="D54" s="127">
        <v>8</v>
      </c>
      <c r="E54" s="210"/>
      <c r="F54" s="255">
        <f>ROUND(D54*E54,2)</f>
        <v>0</v>
      </c>
    </row>
    <row r="55" spans="1:16" ht="94.15" customHeight="1">
      <c r="A55" s="55">
        <v>22</v>
      </c>
      <c r="B55" s="39" t="s">
        <v>123</v>
      </c>
      <c r="C55" s="33"/>
      <c r="D55" s="129"/>
      <c r="E55" s="215"/>
      <c r="F55" s="262"/>
      <c r="G55" s="4"/>
      <c r="H55" s="4"/>
      <c r="I55" s="4"/>
      <c r="J55" s="4"/>
      <c r="K55" s="4"/>
      <c r="L55" s="4"/>
      <c r="M55" s="4"/>
      <c r="N55" s="4"/>
      <c r="O55" s="4"/>
      <c r="P55" s="4"/>
    </row>
    <row r="56" spans="1:16">
      <c r="A56" s="56"/>
      <c r="B56" s="40" t="s">
        <v>39</v>
      </c>
      <c r="C56" s="63" t="s">
        <v>14</v>
      </c>
      <c r="D56" s="127">
        <v>1</v>
      </c>
      <c r="E56" s="210"/>
      <c r="F56" s="255">
        <f>ROUND(D56*E56,2)</f>
        <v>0</v>
      </c>
      <c r="G56" s="4"/>
      <c r="H56" s="4"/>
      <c r="I56" s="4"/>
      <c r="J56" s="4"/>
      <c r="K56" s="4"/>
      <c r="L56" s="4"/>
      <c r="M56" s="4"/>
      <c r="N56" s="4"/>
      <c r="O56" s="4"/>
      <c r="P56" s="4"/>
    </row>
    <row r="57" spans="1:16" ht="118.5" customHeight="1">
      <c r="A57" s="55">
        <v>23</v>
      </c>
      <c r="B57" s="39" t="s">
        <v>109</v>
      </c>
      <c r="C57" s="33"/>
      <c r="D57" s="129"/>
      <c r="E57" s="215"/>
      <c r="F57" s="262"/>
      <c r="G57" s="4"/>
      <c r="H57" s="4"/>
      <c r="I57" s="4"/>
      <c r="J57" s="4"/>
      <c r="K57" s="4"/>
      <c r="L57" s="4"/>
      <c r="M57" s="4"/>
      <c r="N57" s="4"/>
      <c r="O57" s="4"/>
      <c r="P57" s="4"/>
    </row>
    <row r="58" spans="1:16">
      <c r="A58" s="56"/>
      <c r="B58" s="40" t="s">
        <v>39</v>
      </c>
      <c r="C58" s="18" t="s">
        <v>14</v>
      </c>
      <c r="D58" s="127">
        <v>1</v>
      </c>
      <c r="E58" s="210"/>
      <c r="F58" s="255">
        <f>ROUND(D58*E58,2)</f>
        <v>0</v>
      </c>
      <c r="G58" s="4"/>
      <c r="H58" s="4"/>
      <c r="I58" s="4"/>
      <c r="J58" s="4"/>
      <c r="K58" s="4"/>
      <c r="L58" s="4"/>
      <c r="M58" s="4"/>
      <c r="N58" s="4"/>
      <c r="O58" s="4"/>
      <c r="P58" s="4"/>
    </row>
    <row r="59" spans="1:16" ht="120" customHeight="1">
      <c r="A59" s="55">
        <v>24</v>
      </c>
      <c r="B59" s="39" t="s">
        <v>124</v>
      </c>
      <c r="C59" s="33"/>
      <c r="D59" s="129"/>
      <c r="E59" s="215"/>
      <c r="F59" s="262"/>
      <c r="G59" s="4"/>
      <c r="H59" s="4"/>
      <c r="I59" s="4"/>
      <c r="J59" s="4"/>
      <c r="K59" s="4"/>
      <c r="L59" s="4"/>
      <c r="M59" s="4"/>
      <c r="N59" s="4"/>
      <c r="O59" s="4"/>
      <c r="P59" s="4"/>
    </row>
    <row r="60" spans="1:16">
      <c r="A60" s="56"/>
      <c r="B60" s="40" t="s">
        <v>39</v>
      </c>
      <c r="C60" s="18" t="s">
        <v>14</v>
      </c>
      <c r="D60" s="127">
        <v>1</v>
      </c>
      <c r="E60" s="210"/>
      <c r="F60" s="255">
        <f>ROUND(D60*E60,2)</f>
        <v>0</v>
      </c>
      <c r="G60" s="4"/>
      <c r="H60" s="4"/>
      <c r="I60" s="4"/>
      <c r="J60" s="4"/>
      <c r="K60" s="4"/>
      <c r="L60" s="4"/>
      <c r="M60" s="4"/>
      <c r="N60" s="4"/>
      <c r="O60" s="4"/>
      <c r="P60" s="4"/>
    </row>
    <row r="61" spans="1:16" ht="114.75">
      <c r="A61" s="55">
        <v>25</v>
      </c>
      <c r="B61" s="39" t="s">
        <v>283</v>
      </c>
      <c r="C61" s="606"/>
      <c r="D61" s="126"/>
      <c r="E61" s="209"/>
      <c r="F61" s="607"/>
      <c r="G61" s="4"/>
      <c r="H61" s="4"/>
      <c r="I61" s="4"/>
      <c r="J61" s="4"/>
      <c r="K61" s="4"/>
      <c r="L61" s="4"/>
      <c r="M61" s="4"/>
      <c r="N61" s="4"/>
      <c r="O61" s="4"/>
      <c r="P61" s="4"/>
    </row>
    <row r="62" spans="1:16">
      <c r="A62" s="56"/>
      <c r="B62" s="40"/>
      <c r="C62" s="18" t="s">
        <v>14</v>
      </c>
      <c r="D62" s="127">
        <v>6</v>
      </c>
      <c r="E62" s="210"/>
      <c r="F62" s="255">
        <f>ROUND(D62*E62,2)</f>
        <v>0</v>
      </c>
      <c r="G62" s="4"/>
      <c r="H62" s="4"/>
      <c r="I62" s="4"/>
      <c r="J62" s="4"/>
      <c r="K62" s="4"/>
      <c r="L62" s="4"/>
      <c r="M62" s="4"/>
      <c r="N62" s="4"/>
      <c r="O62" s="4"/>
      <c r="P62" s="4"/>
    </row>
    <row r="63" spans="1:16" s="102" customFormat="1" ht="202.9" customHeight="1">
      <c r="A63" s="72">
        <v>26</v>
      </c>
      <c r="B63" s="34" t="s">
        <v>138</v>
      </c>
      <c r="C63" s="115"/>
      <c r="D63" s="64"/>
      <c r="E63" s="213"/>
      <c r="F63" s="258"/>
    </row>
    <row r="64" spans="1:16" s="102" customFormat="1" ht="12.75">
      <c r="A64" s="76"/>
      <c r="B64" s="40" t="s">
        <v>27</v>
      </c>
      <c r="C64" s="63" t="s">
        <v>14</v>
      </c>
      <c r="D64" s="65">
        <v>1</v>
      </c>
      <c r="E64" s="214"/>
      <c r="F64" s="257">
        <f>ROUND(D64*E64,2)</f>
        <v>0</v>
      </c>
    </row>
    <row r="65" spans="1:6" s="70" customFormat="1" ht="82.15" customHeight="1">
      <c r="A65" s="67">
        <v>27</v>
      </c>
      <c r="B65" s="34" t="s">
        <v>125</v>
      </c>
      <c r="C65" s="68"/>
      <c r="D65" s="141"/>
      <c r="E65" s="211"/>
      <c r="F65" s="256"/>
    </row>
    <row r="66" spans="1:6" s="70" customFormat="1" ht="15" customHeight="1">
      <c r="A66" s="71"/>
      <c r="B66" s="40" t="s">
        <v>27</v>
      </c>
      <c r="C66" s="63" t="s">
        <v>126</v>
      </c>
      <c r="D66" s="142">
        <v>1</v>
      </c>
      <c r="E66" s="212"/>
      <c r="F66" s="257">
        <f>ROUND(D66*E66,2)</f>
        <v>0</v>
      </c>
    </row>
    <row r="67" spans="1:6" ht="94.15" customHeight="1">
      <c r="A67" s="55">
        <v>28</v>
      </c>
      <c r="B67" s="34" t="s">
        <v>140</v>
      </c>
      <c r="C67" s="14"/>
      <c r="D67" s="154"/>
      <c r="E67" s="220"/>
      <c r="F67" s="263"/>
    </row>
    <row r="68" spans="1:6">
      <c r="A68" s="56"/>
      <c r="B68" s="40" t="s">
        <v>39</v>
      </c>
      <c r="C68" s="63" t="s">
        <v>14</v>
      </c>
      <c r="D68" s="155">
        <v>2</v>
      </c>
      <c r="E68" s="221"/>
      <c r="F68" s="264">
        <f>ROUND(D68*E68,2)</f>
        <v>0</v>
      </c>
    </row>
    <row r="69" spans="1:6" ht="93" customHeight="1">
      <c r="A69" s="55">
        <v>29</v>
      </c>
      <c r="B69" s="34" t="s">
        <v>141</v>
      </c>
      <c r="C69" s="14"/>
      <c r="D69" s="154"/>
      <c r="E69" s="220"/>
      <c r="F69" s="263"/>
    </row>
    <row r="70" spans="1:6">
      <c r="A70" s="56"/>
      <c r="B70" s="40" t="s">
        <v>39</v>
      </c>
      <c r="C70" s="63" t="s">
        <v>14</v>
      </c>
      <c r="D70" s="155">
        <v>1</v>
      </c>
      <c r="E70" s="221"/>
      <c r="F70" s="264">
        <f>ROUND(D70*E70,2)</f>
        <v>0</v>
      </c>
    </row>
    <row r="71" spans="1:6" s="4" customFormat="1" ht="124.15" customHeight="1">
      <c r="A71" s="66">
        <v>29</v>
      </c>
      <c r="B71" s="39" t="s">
        <v>26</v>
      </c>
      <c r="C71" s="33"/>
      <c r="D71" s="126"/>
      <c r="E71" s="209"/>
      <c r="F71" s="265"/>
    </row>
    <row r="72" spans="1:6" s="4" customFormat="1">
      <c r="A72" s="66" t="s">
        <v>19</v>
      </c>
      <c r="B72" s="39" t="s">
        <v>64</v>
      </c>
      <c r="C72" s="33" t="s">
        <v>12</v>
      </c>
      <c r="D72" s="126">
        <v>3100</v>
      </c>
      <c r="E72" s="209"/>
      <c r="F72" s="265">
        <f t="shared" ref="F72:F73" si="2">ROUND(D72*E72,2)</f>
        <v>0</v>
      </c>
    </row>
    <row r="73" spans="1:6" s="4" customFormat="1" ht="15.75" thickBot="1">
      <c r="A73" s="105" t="s">
        <v>20</v>
      </c>
      <c r="B73" s="106" t="s">
        <v>65</v>
      </c>
      <c r="C73" s="18" t="s">
        <v>12</v>
      </c>
      <c r="D73" s="127">
        <v>3100</v>
      </c>
      <c r="E73" s="210"/>
      <c r="F73" s="255">
        <f t="shared" si="2"/>
        <v>0</v>
      </c>
    </row>
    <row r="74" spans="1:6" ht="16.5" thickBot="1">
      <c r="A74" s="15"/>
      <c r="B74" s="16" t="s">
        <v>196</v>
      </c>
      <c r="C74" s="143"/>
      <c r="D74" s="144"/>
      <c r="E74" s="222"/>
      <c r="F74" s="266">
        <f>SUM(F5:F73)</f>
        <v>0</v>
      </c>
    </row>
    <row r="75" spans="1:6" ht="15.75">
      <c r="A75" s="12"/>
      <c r="B75" s="13"/>
      <c r="C75" s="10"/>
      <c r="D75" s="145"/>
      <c r="E75" s="223"/>
      <c r="F75" s="267"/>
    </row>
    <row r="76" spans="1:6" ht="15.75">
      <c r="A76" s="12"/>
      <c r="B76" s="13"/>
      <c r="C76" s="10"/>
      <c r="D76" s="145"/>
      <c r="E76" s="223"/>
      <c r="F76" s="267"/>
    </row>
    <row r="77" spans="1:6" ht="16.5" thickBot="1">
      <c r="A77" s="12"/>
      <c r="B77" s="13"/>
      <c r="C77" s="10"/>
      <c r="D77" s="145"/>
      <c r="E77" s="223"/>
      <c r="F77" s="267"/>
    </row>
    <row r="78" spans="1:6" ht="16.5" thickBot="1">
      <c r="A78" s="19" t="s">
        <v>8</v>
      </c>
      <c r="B78" s="20" t="s">
        <v>9</v>
      </c>
      <c r="C78" s="21"/>
      <c r="D78" s="144"/>
      <c r="E78" s="224"/>
      <c r="F78" s="268"/>
    </row>
    <row r="79" spans="1:6" s="70" customFormat="1" ht="199.15" customHeight="1">
      <c r="A79" s="67">
        <v>1</v>
      </c>
      <c r="B79" s="34" t="s">
        <v>145</v>
      </c>
      <c r="C79" s="111"/>
      <c r="D79" s="69"/>
      <c r="E79" s="225"/>
      <c r="F79" s="256"/>
    </row>
    <row r="80" spans="1:6" s="70" customFormat="1" ht="14.25">
      <c r="A80" s="71"/>
      <c r="B80" s="112" t="s">
        <v>107</v>
      </c>
      <c r="C80" s="113" t="s">
        <v>36</v>
      </c>
      <c r="D80" s="114">
        <v>349</v>
      </c>
      <c r="E80" s="226"/>
      <c r="F80" s="257">
        <f>ROUND(D80*E80,2)</f>
        <v>0</v>
      </c>
    </row>
    <row r="81" spans="1:6" ht="135" customHeight="1">
      <c r="A81" s="53">
        <v>2</v>
      </c>
      <c r="B81" s="34" t="s">
        <v>67</v>
      </c>
      <c r="C81" s="33"/>
      <c r="D81" s="126"/>
      <c r="E81" s="209"/>
      <c r="F81" s="254"/>
    </row>
    <row r="82" spans="1:6">
      <c r="A82" s="52"/>
      <c r="B82" s="36" t="s">
        <v>23</v>
      </c>
      <c r="C82" s="18" t="s">
        <v>11</v>
      </c>
      <c r="D82" s="127">
        <v>652</v>
      </c>
      <c r="E82" s="210"/>
      <c r="F82" s="255">
        <f>ROUND(D82*E82,2)</f>
        <v>0</v>
      </c>
    </row>
    <row r="83" spans="1:6" ht="186" customHeight="1">
      <c r="A83" s="51">
        <v>3</v>
      </c>
      <c r="B83" s="35" t="s">
        <v>43</v>
      </c>
      <c r="C83" s="14"/>
      <c r="D83" s="129"/>
      <c r="E83" s="215"/>
      <c r="F83" s="259"/>
    </row>
    <row r="84" spans="1:6">
      <c r="A84" s="52"/>
      <c r="B84" s="36" t="s">
        <v>24</v>
      </c>
      <c r="C84" s="18" t="s">
        <v>12</v>
      </c>
      <c r="D84" s="127">
        <v>2428</v>
      </c>
      <c r="E84" s="210"/>
      <c r="F84" s="255">
        <f>ROUND(D84*E84,2)</f>
        <v>0</v>
      </c>
    </row>
    <row r="85" spans="1:6" ht="200.45" customHeight="1">
      <c r="A85" s="51">
        <v>4</v>
      </c>
      <c r="B85" s="61" t="s">
        <v>84</v>
      </c>
      <c r="C85" s="14"/>
      <c r="D85" s="129"/>
      <c r="E85" s="215"/>
      <c r="F85" s="259"/>
    </row>
    <row r="86" spans="1:6">
      <c r="A86" s="52"/>
      <c r="B86" s="36" t="s">
        <v>23</v>
      </c>
      <c r="C86" s="18" t="s">
        <v>11</v>
      </c>
      <c r="D86" s="127">
        <v>55</v>
      </c>
      <c r="E86" s="210"/>
      <c r="F86" s="255">
        <f>ROUND(D86*E86,2)</f>
        <v>0</v>
      </c>
    </row>
    <row r="87" spans="1:6" ht="72" customHeight="1">
      <c r="A87" s="51">
        <v>5</v>
      </c>
      <c r="B87" s="61" t="s">
        <v>144</v>
      </c>
      <c r="C87" s="14"/>
      <c r="D87" s="129"/>
      <c r="E87" s="215"/>
      <c r="F87" s="259"/>
    </row>
    <row r="88" spans="1:6">
      <c r="A88" s="52"/>
      <c r="B88" s="36" t="s">
        <v>23</v>
      </c>
      <c r="C88" s="18" t="s">
        <v>11</v>
      </c>
      <c r="D88" s="127">
        <v>30</v>
      </c>
      <c r="E88" s="210"/>
      <c r="F88" s="255">
        <f>ROUND(D88*E88,2)</f>
        <v>0</v>
      </c>
    </row>
    <row r="89" spans="1:6" ht="280.89999999999998" customHeight="1">
      <c r="A89" s="51">
        <v>6</v>
      </c>
      <c r="B89" s="153" t="s">
        <v>139</v>
      </c>
      <c r="C89" s="14"/>
      <c r="D89" s="129"/>
      <c r="E89" s="215"/>
      <c r="F89" s="259"/>
    </row>
    <row r="90" spans="1:6">
      <c r="A90" s="52"/>
      <c r="B90" s="36" t="s">
        <v>24</v>
      </c>
      <c r="C90" s="18" t="s">
        <v>12</v>
      </c>
      <c r="D90" s="127">
        <v>364</v>
      </c>
      <c r="E90" s="210"/>
      <c r="F90" s="255">
        <f>ROUND(D90*E90,2)</f>
        <v>0</v>
      </c>
    </row>
    <row r="91" spans="1:6" ht="121.15" customHeight="1">
      <c r="A91" s="51">
        <v>7</v>
      </c>
      <c r="B91" s="101" t="s">
        <v>99</v>
      </c>
      <c r="C91" s="14"/>
      <c r="D91" s="129"/>
      <c r="E91" s="215"/>
      <c r="F91" s="259"/>
    </row>
    <row r="92" spans="1:6" ht="15.75" thickBot="1">
      <c r="A92" s="57"/>
      <c r="B92" s="45" t="s">
        <v>23</v>
      </c>
      <c r="C92" s="33" t="s">
        <v>11</v>
      </c>
      <c r="D92" s="147">
        <v>652</v>
      </c>
      <c r="E92" s="227"/>
      <c r="F92" s="254">
        <f>ROUND(D92*E92,2)</f>
        <v>0</v>
      </c>
    </row>
    <row r="93" spans="1:6" ht="16.5" thickBot="1">
      <c r="A93" s="15"/>
      <c r="B93" s="16" t="s">
        <v>197</v>
      </c>
      <c r="C93" s="143"/>
      <c r="D93" s="144"/>
      <c r="E93" s="222"/>
      <c r="F93" s="266">
        <f>SUM(F80:F92)</f>
        <v>0</v>
      </c>
    </row>
    <row r="94" spans="1:6" ht="16.5" customHeight="1">
      <c r="A94" s="12"/>
      <c r="B94" s="13"/>
      <c r="C94" s="10"/>
      <c r="D94" s="145"/>
      <c r="E94" s="223"/>
      <c r="F94" s="267"/>
    </row>
    <row r="95" spans="1:6" ht="16.5" customHeight="1">
      <c r="A95" s="12"/>
      <c r="B95" s="13"/>
      <c r="C95" s="10"/>
      <c r="D95" s="145"/>
      <c r="E95" s="223"/>
      <c r="F95" s="267"/>
    </row>
    <row r="96" spans="1:6" ht="16.5" customHeight="1" thickBot="1">
      <c r="A96" s="12"/>
      <c r="B96" s="13"/>
      <c r="C96" s="10"/>
      <c r="D96" s="145"/>
      <c r="E96" s="223"/>
      <c r="F96" s="267"/>
    </row>
    <row r="97" spans="1:6" ht="16.5" thickBot="1">
      <c r="A97" s="19" t="s">
        <v>15</v>
      </c>
      <c r="B97" s="20" t="s">
        <v>17</v>
      </c>
      <c r="C97" s="21"/>
      <c r="D97" s="144"/>
      <c r="E97" s="224"/>
      <c r="F97" s="268"/>
    </row>
    <row r="98" spans="1:6" ht="145.9" customHeight="1">
      <c r="A98" s="53">
        <v>1</v>
      </c>
      <c r="B98" s="44" t="s">
        <v>44</v>
      </c>
      <c r="C98" s="47"/>
      <c r="D98" s="126"/>
      <c r="E98" s="209"/>
      <c r="F98" s="269"/>
    </row>
    <row r="99" spans="1:6">
      <c r="A99" s="52"/>
      <c r="B99" s="46" t="s">
        <v>13</v>
      </c>
      <c r="C99" s="18" t="s">
        <v>10</v>
      </c>
      <c r="D99" s="127">
        <v>1479</v>
      </c>
      <c r="E99" s="210"/>
      <c r="F99" s="255">
        <f>ROUND(D99*E99,2)</f>
        <v>0</v>
      </c>
    </row>
    <row r="100" spans="1:6" s="102" customFormat="1" ht="150" customHeight="1">
      <c r="A100" s="95">
        <v>2</v>
      </c>
      <c r="B100" s="120" t="s">
        <v>130</v>
      </c>
      <c r="C100" s="121"/>
      <c r="D100" s="148"/>
      <c r="E100" s="228"/>
      <c r="F100" s="270"/>
    </row>
    <row r="101" spans="1:6" s="102" customFormat="1" ht="12.75">
      <c r="A101" s="122"/>
      <c r="B101" s="123" t="s">
        <v>106</v>
      </c>
      <c r="C101" s="124" t="s">
        <v>10</v>
      </c>
      <c r="D101" s="160">
        <v>227</v>
      </c>
      <c r="E101" s="229"/>
      <c r="F101" s="229">
        <f t="shared" ref="F101" si="3">ROUND(D101*E101,2)</f>
        <v>0</v>
      </c>
    </row>
    <row r="102" spans="1:6" s="75" customFormat="1" ht="202.9" customHeight="1">
      <c r="A102" s="94">
        <v>3</v>
      </c>
      <c r="B102" s="34" t="s">
        <v>143</v>
      </c>
      <c r="C102" s="68"/>
      <c r="D102" s="159"/>
      <c r="E102" s="230"/>
      <c r="F102" s="271"/>
    </row>
    <row r="103" spans="1:6" s="75" customFormat="1" ht="15" customHeight="1">
      <c r="A103" s="76"/>
      <c r="B103" s="40" t="s">
        <v>24</v>
      </c>
      <c r="C103" s="63" t="s">
        <v>93</v>
      </c>
      <c r="D103" s="158">
        <v>28</v>
      </c>
      <c r="E103" s="231"/>
      <c r="F103" s="272">
        <f>+E103*D103</f>
        <v>0</v>
      </c>
    </row>
    <row r="104" spans="1:6" s="117" customFormat="1" ht="184.9" customHeight="1">
      <c r="A104" s="72">
        <v>4</v>
      </c>
      <c r="B104" s="110" t="s">
        <v>111</v>
      </c>
      <c r="C104" s="121"/>
      <c r="D104" s="74"/>
      <c r="E104" s="213"/>
      <c r="F104" s="258"/>
    </row>
    <row r="105" spans="1:6" s="117" customFormat="1" ht="12.75">
      <c r="A105" s="76"/>
      <c r="B105" s="99" t="s">
        <v>39</v>
      </c>
      <c r="C105" s="135" t="s">
        <v>14</v>
      </c>
      <c r="D105" s="109">
        <v>5</v>
      </c>
      <c r="E105" s="214"/>
      <c r="F105" s="257">
        <f>ROUND(D105*E105,2)</f>
        <v>0</v>
      </c>
    </row>
    <row r="106" spans="1:6" s="98" customFormat="1" ht="206.25" customHeight="1">
      <c r="A106" s="103">
        <v>5</v>
      </c>
      <c r="B106" s="34" t="s">
        <v>113</v>
      </c>
      <c r="C106" s="68"/>
      <c r="D106" s="97"/>
      <c r="E106" s="232"/>
      <c r="F106" s="273"/>
    </row>
    <row r="107" spans="1:6" s="98" customFormat="1" ht="15.75" customHeight="1">
      <c r="A107" s="104"/>
      <c r="B107" s="40" t="s">
        <v>13</v>
      </c>
      <c r="C107" s="63" t="s">
        <v>10</v>
      </c>
      <c r="D107" s="41">
        <v>32</v>
      </c>
      <c r="E107" s="233"/>
      <c r="F107" s="261">
        <f>ROUND(D107*E107,2)</f>
        <v>0</v>
      </c>
    </row>
    <row r="108" spans="1:6" s="98" customFormat="1" ht="172.9" customHeight="1">
      <c r="A108" s="103">
        <v>6</v>
      </c>
      <c r="B108" s="34" t="s">
        <v>117</v>
      </c>
      <c r="C108" s="68"/>
      <c r="D108" s="97"/>
      <c r="E108" s="232"/>
      <c r="F108" s="273"/>
    </row>
    <row r="109" spans="1:6" s="98" customFormat="1" ht="15.75" customHeight="1">
      <c r="A109" s="104"/>
      <c r="B109" s="40" t="s">
        <v>23</v>
      </c>
      <c r="C109" s="63" t="s">
        <v>112</v>
      </c>
      <c r="D109" s="41">
        <v>31</v>
      </c>
      <c r="E109" s="233"/>
      <c r="F109" s="261">
        <f>ROUND(D109*E109,2)</f>
        <v>0</v>
      </c>
    </row>
    <row r="110" spans="1:6" s="98" customFormat="1" ht="173.65" customHeight="1">
      <c r="A110" s="103">
        <v>7</v>
      </c>
      <c r="B110" s="34" t="s">
        <v>114</v>
      </c>
      <c r="C110" s="68"/>
      <c r="D110" s="97"/>
      <c r="E110" s="232"/>
      <c r="F110" s="273"/>
    </row>
    <row r="111" spans="1:6" s="98" customFormat="1" ht="15.75" customHeight="1">
      <c r="A111" s="104"/>
      <c r="B111" s="36" t="s">
        <v>23</v>
      </c>
      <c r="C111" s="63" t="s">
        <v>112</v>
      </c>
      <c r="D111" s="41">
        <v>3</v>
      </c>
      <c r="E111" s="233"/>
      <c r="F111" s="261">
        <f>ROUND(D111*E111,2)</f>
        <v>0</v>
      </c>
    </row>
    <row r="112" spans="1:6" s="98" customFormat="1" ht="178.5">
      <c r="A112" s="103">
        <v>8</v>
      </c>
      <c r="B112" s="34" t="s">
        <v>115</v>
      </c>
      <c r="C112" s="68"/>
      <c r="D112" s="97"/>
      <c r="E112" s="232"/>
      <c r="F112" s="273"/>
    </row>
    <row r="113" spans="1:6" s="98" customFormat="1" ht="15.75" customHeight="1">
      <c r="A113" s="104"/>
      <c r="B113" s="36" t="s">
        <v>23</v>
      </c>
      <c r="C113" s="63" t="s">
        <v>112</v>
      </c>
      <c r="D113" s="41">
        <v>13</v>
      </c>
      <c r="E113" s="233"/>
      <c r="F113" s="261">
        <f>ROUND(D113*E113,2)</f>
        <v>0</v>
      </c>
    </row>
    <row r="114" spans="1:6" s="98" customFormat="1" ht="135" customHeight="1">
      <c r="A114" s="72">
        <v>9</v>
      </c>
      <c r="B114" s="34" t="s">
        <v>116</v>
      </c>
      <c r="C114" s="68"/>
      <c r="D114" s="140"/>
      <c r="E114" s="234"/>
      <c r="F114" s="258"/>
    </row>
    <row r="115" spans="1:6" s="98" customFormat="1" ht="13.5" thickBot="1">
      <c r="A115" s="118"/>
      <c r="B115" s="46" t="s">
        <v>39</v>
      </c>
      <c r="C115" s="63" t="s">
        <v>14</v>
      </c>
      <c r="D115" s="65">
        <v>5</v>
      </c>
      <c r="E115" s="235"/>
      <c r="F115" s="257">
        <f>ROUND(D115*E115,2)</f>
        <v>0</v>
      </c>
    </row>
    <row r="116" spans="1:6" ht="16.5" thickBot="1">
      <c r="A116" s="15"/>
      <c r="B116" s="16" t="s">
        <v>198</v>
      </c>
      <c r="C116" s="143"/>
      <c r="D116" s="144"/>
      <c r="E116" s="222"/>
      <c r="F116" s="266">
        <f>SUM(F99:F115)</f>
        <v>0</v>
      </c>
    </row>
    <row r="117" spans="1:6" ht="15.75">
      <c r="A117" s="12"/>
      <c r="B117" s="13"/>
      <c r="C117" s="10"/>
      <c r="D117" s="145"/>
      <c r="E117" s="223"/>
      <c r="F117" s="267"/>
    </row>
    <row r="118" spans="1:6" ht="15.75">
      <c r="A118" s="12"/>
      <c r="B118" s="13"/>
      <c r="C118" s="10"/>
      <c r="D118" s="145"/>
      <c r="E118" s="223"/>
      <c r="F118" s="267"/>
    </row>
    <row r="119" spans="1:6" ht="16.5" thickBot="1">
      <c r="A119" s="12"/>
      <c r="B119" s="13"/>
      <c r="C119" s="10"/>
      <c r="D119" s="145"/>
      <c r="E119" s="223"/>
      <c r="F119" s="267"/>
    </row>
    <row r="120" spans="1:6" ht="16.5" thickBot="1">
      <c r="A120" s="19" t="s">
        <v>16</v>
      </c>
      <c r="B120" s="20" t="s">
        <v>25</v>
      </c>
      <c r="C120" s="21"/>
      <c r="D120" s="144"/>
      <c r="E120" s="224"/>
      <c r="F120" s="268"/>
    </row>
    <row r="121" spans="1:6" ht="106.9" customHeight="1">
      <c r="A121" s="58">
        <v>1</v>
      </c>
      <c r="B121" s="62" t="s">
        <v>85</v>
      </c>
      <c r="C121" s="14"/>
      <c r="D121" s="149"/>
      <c r="E121" s="215"/>
      <c r="F121" s="259"/>
    </row>
    <row r="122" spans="1:6">
      <c r="A122" s="52"/>
      <c r="B122" s="36" t="s">
        <v>23</v>
      </c>
      <c r="C122" s="18" t="s">
        <v>11</v>
      </c>
      <c r="D122" s="127">
        <v>923</v>
      </c>
      <c r="E122" s="210"/>
      <c r="F122" s="255">
        <f>ROUND(D122*E122,2)</f>
        <v>0</v>
      </c>
    </row>
    <row r="123" spans="1:6" s="75" customFormat="1" ht="218.25" customHeight="1">
      <c r="A123" s="94">
        <v>2</v>
      </c>
      <c r="B123" s="34" t="s">
        <v>142</v>
      </c>
      <c r="C123" s="68"/>
      <c r="D123" s="156"/>
      <c r="E123" s="230"/>
      <c r="F123" s="271"/>
    </row>
    <row r="124" spans="1:6" s="75" customFormat="1" ht="15" customHeight="1">
      <c r="A124" s="76"/>
      <c r="B124" s="40" t="s">
        <v>24</v>
      </c>
      <c r="C124" s="63" t="s">
        <v>93</v>
      </c>
      <c r="D124" s="158">
        <v>28</v>
      </c>
      <c r="E124" s="236"/>
      <c r="F124" s="272">
        <f>+E124*D124</f>
        <v>0</v>
      </c>
    </row>
    <row r="125" spans="1:6" s="116" customFormat="1" ht="109.15" customHeight="1">
      <c r="A125" s="95">
        <v>3</v>
      </c>
      <c r="B125" s="34" t="s">
        <v>118</v>
      </c>
      <c r="C125" s="130"/>
      <c r="D125" s="131"/>
      <c r="E125" s="216"/>
      <c r="F125" s="258"/>
    </row>
    <row r="126" spans="1:6" s="116" customFormat="1" ht="15.75" customHeight="1">
      <c r="A126" s="72"/>
      <c r="B126" s="107" t="s">
        <v>104</v>
      </c>
      <c r="C126" s="132" t="s">
        <v>93</v>
      </c>
      <c r="D126" s="78">
        <v>1904</v>
      </c>
      <c r="E126" s="214"/>
      <c r="F126" s="257">
        <f>ROUND(D126*E126,2)</f>
        <v>0</v>
      </c>
    </row>
    <row r="127" spans="1:6" s="116" customFormat="1" ht="133.15" customHeight="1">
      <c r="A127" s="95">
        <v>4</v>
      </c>
      <c r="B127" s="35" t="s">
        <v>119</v>
      </c>
      <c r="C127" s="130"/>
      <c r="D127" s="131"/>
      <c r="E127" s="216"/>
      <c r="F127" s="258"/>
    </row>
    <row r="128" spans="1:6" s="116" customFormat="1" ht="15.75" customHeight="1" thickBot="1">
      <c r="A128" s="72"/>
      <c r="B128" s="107" t="s">
        <v>104</v>
      </c>
      <c r="C128" s="132" t="s">
        <v>93</v>
      </c>
      <c r="D128" s="78">
        <v>1904</v>
      </c>
      <c r="E128" s="214"/>
      <c r="F128" s="257">
        <f>ROUND(D128*E128,2)</f>
        <v>0</v>
      </c>
    </row>
    <row r="129" spans="1:6" ht="16.5" thickBot="1">
      <c r="A129" s="15"/>
      <c r="B129" s="16" t="s">
        <v>199</v>
      </c>
      <c r="C129" s="143"/>
      <c r="D129" s="144"/>
      <c r="E129" s="222"/>
      <c r="F129" s="266">
        <f>SUM(F122:F128)</f>
        <v>0</v>
      </c>
    </row>
    <row r="130" spans="1:6" ht="16.5" customHeight="1">
      <c r="A130" s="12"/>
      <c r="B130" s="13"/>
      <c r="C130" s="10"/>
      <c r="D130" s="145"/>
      <c r="E130" s="223"/>
      <c r="F130" s="267"/>
    </row>
    <row r="131" spans="1:6" ht="16.5" customHeight="1">
      <c r="A131" s="12"/>
      <c r="B131" s="13"/>
      <c r="C131" s="10"/>
      <c r="D131" s="145"/>
      <c r="E131" s="223"/>
      <c r="F131" s="267"/>
    </row>
    <row r="132" spans="1:6" ht="16.5" customHeight="1" thickBot="1">
      <c r="A132" s="12"/>
      <c r="B132" s="13"/>
      <c r="C132" s="10"/>
      <c r="D132" s="145"/>
      <c r="E132" s="223"/>
      <c r="F132" s="267"/>
    </row>
    <row r="133" spans="1:6" ht="16.5" thickBot="1">
      <c r="A133" s="19" t="s">
        <v>18</v>
      </c>
      <c r="B133" s="20" t="s">
        <v>66</v>
      </c>
      <c r="C133" s="21"/>
      <c r="D133" s="144"/>
      <c r="E133" s="224"/>
      <c r="F133" s="268"/>
    </row>
    <row r="134" spans="1:6" ht="145.15" customHeight="1">
      <c r="A134" s="51">
        <v>1</v>
      </c>
      <c r="B134" s="44" t="s">
        <v>68</v>
      </c>
      <c r="C134" s="14"/>
      <c r="D134" s="149"/>
      <c r="E134" s="237"/>
      <c r="F134" s="269"/>
    </row>
    <row r="135" spans="1:6">
      <c r="A135" s="52"/>
      <c r="B135" s="32" t="s">
        <v>27</v>
      </c>
      <c r="C135" s="18" t="s">
        <v>28</v>
      </c>
      <c r="D135" s="126">
        <v>1</v>
      </c>
      <c r="E135" s="209"/>
      <c r="F135" s="254">
        <f>ROUND(D135*E135,2)</f>
        <v>0</v>
      </c>
    </row>
    <row r="136" spans="1:6" ht="146.44999999999999" customHeight="1">
      <c r="A136" s="51">
        <v>2</v>
      </c>
      <c r="B136" s="35" t="s">
        <v>80</v>
      </c>
      <c r="C136" s="14"/>
      <c r="D136" s="129"/>
      <c r="E136" s="215"/>
      <c r="F136" s="259"/>
    </row>
    <row r="137" spans="1:6">
      <c r="A137" s="52"/>
      <c r="B137" s="36" t="s">
        <v>39</v>
      </c>
      <c r="C137" s="18" t="s">
        <v>14</v>
      </c>
      <c r="D137" s="127">
        <v>10</v>
      </c>
      <c r="E137" s="210"/>
      <c r="F137" s="255">
        <f>ROUND(D137*E137,2)</f>
        <v>0</v>
      </c>
    </row>
    <row r="138" spans="1:6" ht="133.15" customHeight="1">
      <c r="A138" s="51">
        <v>3</v>
      </c>
      <c r="B138" s="35" t="s">
        <v>79</v>
      </c>
      <c r="C138" s="14"/>
      <c r="D138" s="129"/>
      <c r="E138" s="215"/>
      <c r="F138" s="259"/>
    </row>
    <row r="139" spans="1:6">
      <c r="A139" s="52"/>
      <c r="B139" s="36" t="s">
        <v>13</v>
      </c>
      <c r="C139" s="18" t="s">
        <v>10</v>
      </c>
      <c r="D139" s="127">
        <v>40</v>
      </c>
      <c r="E139" s="210"/>
      <c r="F139" s="255">
        <f>ROUND(D139*E139,2)</f>
        <v>0</v>
      </c>
    </row>
    <row r="140" spans="1:6" s="116" customFormat="1" ht="183" customHeight="1">
      <c r="A140" s="72">
        <v>4</v>
      </c>
      <c r="B140" s="73" t="s">
        <v>120</v>
      </c>
      <c r="C140" s="136"/>
      <c r="D140" s="74"/>
      <c r="E140" s="238"/>
      <c r="F140" s="258"/>
    </row>
    <row r="141" spans="1:6" s="116" customFormat="1" ht="15" customHeight="1">
      <c r="A141" s="76"/>
      <c r="B141" s="77" t="s">
        <v>39</v>
      </c>
      <c r="C141" s="135" t="s">
        <v>14</v>
      </c>
      <c r="D141" s="78">
        <v>4</v>
      </c>
      <c r="E141" s="214"/>
      <c r="F141" s="257">
        <f>ROUND(D141*E141,2)</f>
        <v>0</v>
      </c>
    </row>
    <row r="142" spans="1:6" s="116" customFormat="1" ht="183" customHeight="1">
      <c r="A142" s="72">
        <v>5</v>
      </c>
      <c r="B142" s="73" t="s">
        <v>131</v>
      </c>
      <c r="C142" s="136"/>
      <c r="D142" s="74"/>
      <c r="E142" s="238"/>
      <c r="F142" s="258"/>
    </row>
    <row r="143" spans="1:6" s="116" customFormat="1" ht="15" customHeight="1">
      <c r="A143" s="76"/>
      <c r="B143" s="77" t="s">
        <v>39</v>
      </c>
      <c r="C143" s="135" t="s">
        <v>14</v>
      </c>
      <c r="D143" s="78">
        <v>4</v>
      </c>
      <c r="E143" s="214"/>
      <c r="F143" s="257">
        <f>ROUND(D143*E143,2)</f>
        <v>0</v>
      </c>
    </row>
    <row r="144" spans="1:6" s="116" customFormat="1" ht="183" customHeight="1">
      <c r="A144" s="72">
        <v>6</v>
      </c>
      <c r="B144" s="73" t="s">
        <v>132</v>
      </c>
      <c r="C144" s="136"/>
      <c r="D144" s="74"/>
      <c r="E144" s="238"/>
      <c r="F144" s="258"/>
    </row>
    <row r="145" spans="1:6" s="116" customFormat="1" ht="15" customHeight="1">
      <c r="A145" s="76"/>
      <c r="B145" s="77" t="s">
        <v>39</v>
      </c>
      <c r="C145" s="135" t="s">
        <v>14</v>
      </c>
      <c r="D145" s="78">
        <v>2</v>
      </c>
      <c r="E145" s="214"/>
      <c r="F145" s="257">
        <f>ROUND(D145*E145,2)</f>
        <v>0</v>
      </c>
    </row>
    <row r="146" spans="1:6" ht="175.15" customHeight="1">
      <c r="A146" s="51">
        <v>7</v>
      </c>
      <c r="B146" s="35" t="s">
        <v>133</v>
      </c>
      <c r="C146" s="14"/>
      <c r="D146" s="129"/>
      <c r="E146" s="215"/>
      <c r="F146" s="259"/>
    </row>
    <row r="147" spans="1:6">
      <c r="A147" s="57"/>
      <c r="B147" s="32" t="s">
        <v>39</v>
      </c>
      <c r="C147" s="33" t="s">
        <v>14</v>
      </c>
      <c r="D147" s="126">
        <v>2</v>
      </c>
      <c r="E147" s="209"/>
      <c r="F147" s="255">
        <f>ROUND(D147*E147,2)</f>
        <v>0</v>
      </c>
    </row>
    <row r="148" spans="1:6" s="98" customFormat="1" ht="147" customHeight="1">
      <c r="A148" s="95">
        <v>8</v>
      </c>
      <c r="B148" s="35" t="s">
        <v>94</v>
      </c>
      <c r="C148" s="96"/>
      <c r="D148" s="140"/>
      <c r="E148" s="239"/>
      <c r="F148" s="270"/>
    </row>
    <row r="149" spans="1:6" s="98" customFormat="1" ht="12.75">
      <c r="A149" s="76"/>
      <c r="B149" s="40" t="s">
        <v>13</v>
      </c>
      <c r="C149" s="63" t="s">
        <v>10</v>
      </c>
      <c r="D149" s="65">
        <v>5</v>
      </c>
      <c r="E149" s="214"/>
      <c r="F149" s="257">
        <f>ROUND(D149*E149,2)</f>
        <v>0</v>
      </c>
    </row>
    <row r="150" spans="1:6" s="98" customFormat="1" ht="141" customHeight="1">
      <c r="A150" s="72">
        <v>9</v>
      </c>
      <c r="B150" s="34" t="s">
        <v>95</v>
      </c>
      <c r="C150" s="68"/>
      <c r="D150" s="140"/>
      <c r="E150" s="238"/>
      <c r="F150" s="258"/>
    </row>
    <row r="151" spans="1:6" s="98" customFormat="1" ht="12.75">
      <c r="A151" s="76"/>
      <c r="B151" s="40" t="s">
        <v>13</v>
      </c>
      <c r="C151" s="63" t="s">
        <v>10</v>
      </c>
      <c r="D151" s="65">
        <v>673</v>
      </c>
      <c r="E151" s="214"/>
      <c r="F151" s="257">
        <f>ROUND(D151*E151,2)</f>
        <v>0</v>
      </c>
    </row>
    <row r="152" spans="1:6" s="102" customFormat="1" ht="133.9" customHeight="1">
      <c r="A152" s="103">
        <v>10</v>
      </c>
      <c r="B152" s="62" t="s">
        <v>134</v>
      </c>
      <c r="C152" s="119"/>
      <c r="D152" s="97"/>
      <c r="E152" s="232"/>
      <c r="F152" s="274"/>
    </row>
    <row r="153" spans="1:6" s="102" customFormat="1" ht="12.75">
      <c r="A153" s="104"/>
      <c r="B153" s="40" t="s">
        <v>39</v>
      </c>
      <c r="C153" s="63" t="s">
        <v>14</v>
      </c>
      <c r="D153" s="41">
        <v>4</v>
      </c>
      <c r="E153" s="240"/>
      <c r="F153" s="275">
        <f>ROUND(D153*E153,2)</f>
        <v>0</v>
      </c>
    </row>
    <row r="154" spans="1:6" ht="135" customHeight="1">
      <c r="A154" s="51">
        <v>11</v>
      </c>
      <c r="B154" s="34" t="s">
        <v>135</v>
      </c>
      <c r="C154" s="14"/>
      <c r="D154" s="129"/>
      <c r="E154" s="215"/>
      <c r="F154" s="259"/>
    </row>
    <row r="155" spans="1:6">
      <c r="A155" s="52"/>
      <c r="B155" s="36" t="s">
        <v>39</v>
      </c>
      <c r="C155" s="18" t="s">
        <v>14</v>
      </c>
      <c r="D155" s="127">
        <v>4</v>
      </c>
      <c r="E155" s="210"/>
      <c r="F155" s="255">
        <f>ROUND(D155*E155,2)</f>
        <v>0</v>
      </c>
    </row>
    <row r="156" spans="1:6" ht="135" customHeight="1">
      <c r="A156" s="53">
        <v>12</v>
      </c>
      <c r="B156" s="34" t="s">
        <v>136</v>
      </c>
      <c r="C156" s="33"/>
      <c r="D156" s="126"/>
      <c r="E156" s="209"/>
      <c r="F156" s="254"/>
    </row>
    <row r="157" spans="1:6" ht="15.75" thickBot="1">
      <c r="A157" s="52"/>
      <c r="B157" s="32" t="s">
        <v>39</v>
      </c>
      <c r="C157" s="33" t="s">
        <v>14</v>
      </c>
      <c r="D157" s="127">
        <v>4</v>
      </c>
      <c r="E157" s="210"/>
      <c r="F157" s="255">
        <f>ROUND(D157*E157,2)</f>
        <v>0</v>
      </c>
    </row>
    <row r="158" spans="1:6" ht="16.5" thickBot="1">
      <c r="A158" s="15"/>
      <c r="B158" s="16" t="s">
        <v>200</v>
      </c>
      <c r="C158" s="143"/>
      <c r="D158" s="144"/>
      <c r="E158" s="222"/>
      <c r="F158" s="266">
        <f>SUM(F135:F157)</f>
        <v>0</v>
      </c>
    </row>
    <row r="159" spans="1:6" ht="15.75">
      <c r="A159" s="12"/>
      <c r="B159" s="13"/>
      <c r="C159" s="10"/>
      <c r="D159" s="145"/>
      <c r="E159" s="223"/>
      <c r="F159" s="267"/>
    </row>
    <row r="160" spans="1:6" ht="15.75">
      <c r="A160" s="12"/>
      <c r="B160" s="13"/>
      <c r="C160" s="10"/>
      <c r="D160" s="145"/>
      <c r="E160" s="223"/>
      <c r="F160" s="267"/>
    </row>
    <row r="161" spans="1:6" ht="16.5" thickBot="1">
      <c r="A161" s="12"/>
      <c r="B161" s="13"/>
      <c r="C161" s="10"/>
      <c r="D161" s="145"/>
      <c r="E161" s="223"/>
      <c r="F161" s="267"/>
    </row>
    <row r="162" spans="1:6" ht="16.5" thickBot="1">
      <c r="A162" s="25" t="s">
        <v>29</v>
      </c>
      <c r="B162" s="26" t="s">
        <v>41</v>
      </c>
      <c r="C162" s="27"/>
      <c r="D162" s="144"/>
      <c r="E162" s="241"/>
      <c r="F162" s="276"/>
    </row>
    <row r="163" spans="1:6" ht="53.25" customHeight="1">
      <c r="A163" s="59">
        <v>1</v>
      </c>
      <c r="B163" s="34" t="s">
        <v>32</v>
      </c>
      <c r="C163" s="49"/>
      <c r="D163" s="126"/>
      <c r="E163" s="242"/>
      <c r="F163" s="277"/>
    </row>
    <row r="164" spans="1:6" ht="27.75" customHeight="1">
      <c r="A164" s="59" t="s">
        <v>19</v>
      </c>
      <c r="B164" s="34" t="s">
        <v>21</v>
      </c>
      <c r="C164" s="150" t="s">
        <v>14</v>
      </c>
      <c r="D164" s="161">
        <v>3</v>
      </c>
      <c r="E164" s="243"/>
      <c r="F164" s="271">
        <f t="shared" ref="F164:F166" si="4">ROUND(D164*E164,2)</f>
        <v>0</v>
      </c>
    </row>
    <row r="165" spans="1:6" ht="27.75" customHeight="1">
      <c r="A165" s="59" t="s">
        <v>20</v>
      </c>
      <c r="B165" s="34" t="s">
        <v>22</v>
      </c>
      <c r="C165" s="150" t="s">
        <v>14</v>
      </c>
      <c r="D165" s="161">
        <v>5</v>
      </c>
      <c r="E165" s="243"/>
      <c r="F165" s="271">
        <f t="shared" si="4"/>
        <v>0</v>
      </c>
    </row>
    <row r="166" spans="1:6" ht="42.75" customHeight="1">
      <c r="A166" s="59" t="s">
        <v>31</v>
      </c>
      <c r="B166" s="34" t="s">
        <v>30</v>
      </c>
      <c r="C166" s="150" t="s">
        <v>14</v>
      </c>
      <c r="D166" s="161">
        <v>1</v>
      </c>
      <c r="E166" s="243"/>
      <c r="F166" s="271">
        <f t="shared" si="4"/>
        <v>0</v>
      </c>
    </row>
    <row r="167" spans="1:6" ht="78.75" customHeight="1" thickBot="1">
      <c r="A167" s="60"/>
      <c r="B167" s="48" t="s">
        <v>45</v>
      </c>
      <c r="C167" s="50"/>
      <c r="D167" s="147"/>
      <c r="E167" s="244"/>
      <c r="F167" s="278"/>
    </row>
    <row r="168" spans="1:6" ht="16.5" thickBot="1">
      <c r="A168" s="28"/>
      <c r="B168" s="29" t="s">
        <v>201</v>
      </c>
      <c r="C168" s="30"/>
      <c r="D168" s="144"/>
      <c r="E168" s="245"/>
      <c r="F168" s="279">
        <f>SUM(F164:F167)</f>
        <v>0</v>
      </c>
    </row>
    <row r="169" spans="1:6" ht="15.75">
      <c r="A169" s="12"/>
      <c r="B169" s="13"/>
      <c r="C169" s="10"/>
      <c r="D169" s="145"/>
      <c r="E169" s="223"/>
      <c r="F169" s="267"/>
    </row>
    <row r="170" spans="1:6" ht="15.75">
      <c r="A170" s="12"/>
      <c r="B170" s="13"/>
      <c r="C170" s="10"/>
      <c r="D170" s="145"/>
      <c r="E170" s="223"/>
      <c r="F170" s="267"/>
    </row>
    <row r="171" spans="1:6" ht="16.5" thickBot="1">
      <c r="A171" s="12"/>
      <c r="B171" s="13"/>
      <c r="C171" s="10"/>
      <c r="D171" s="145"/>
      <c r="E171" s="223"/>
      <c r="F171" s="267"/>
    </row>
    <row r="172" spans="1:6" ht="16.5" customHeight="1" thickBot="1">
      <c r="A172" s="81"/>
      <c r="B172" s="586" t="s">
        <v>40</v>
      </c>
      <c r="C172" s="586"/>
      <c r="D172" s="586"/>
      <c r="E172" s="586"/>
      <c r="F172" s="280"/>
    </row>
    <row r="173" spans="1:6" ht="16.5" customHeight="1">
      <c r="A173" s="82"/>
      <c r="B173" s="83"/>
      <c r="C173" s="84"/>
      <c r="D173" s="84"/>
      <c r="E173" s="246"/>
      <c r="F173" s="281"/>
    </row>
    <row r="174" spans="1:6" ht="16.5" customHeight="1">
      <c r="A174" s="85" t="s">
        <v>6</v>
      </c>
      <c r="B174" s="79" t="str">
        <f>B3</f>
        <v>Pripremni radovi</v>
      </c>
      <c r="C174" s="10"/>
      <c r="D174" s="11"/>
      <c r="E174" s="247"/>
      <c r="F174" s="282">
        <f>F74</f>
        <v>0</v>
      </c>
    </row>
    <row r="175" spans="1:6" ht="16.5" customHeight="1">
      <c r="A175" s="85"/>
      <c r="B175" s="79"/>
      <c r="C175" s="10"/>
      <c r="D175" s="11"/>
      <c r="E175" s="247"/>
      <c r="F175" s="282"/>
    </row>
    <row r="176" spans="1:6" ht="16.5" customHeight="1">
      <c r="A176" s="85" t="s">
        <v>8</v>
      </c>
      <c r="B176" s="79" t="str">
        <f>B78</f>
        <v>Zemljani radovi</v>
      </c>
      <c r="C176" s="10"/>
      <c r="D176" s="11"/>
      <c r="E176" s="247"/>
      <c r="F176" s="282">
        <f>F93</f>
        <v>0</v>
      </c>
    </row>
    <row r="177" spans="1:6" ht="16.5" customHeight="1">
      <c r="A177" s="85"/>
      <c r="B177" s="79"/>
      <c r="C177" s="10"/>
      <c r="D177" s="11"/>
      <c r="E177" s="247"/>
      <c r="F177" s="282"/>
    </row>
    <row r="178" spans="1:6" ht="16.5" customHeight="1">
      <c r="A178" s="85" t="s">
        <v>15</v>
      </c>
      <c r="B178" s="79" t="str">
        <f>B97</f>
        <v>Odvodnja</v>
      </c>
      <c r="C178" s="10"/>
      <c r="D178" s="11"/>
      <c r="E178" s="247"/>
      <c r="F178" s="282">
        <f>F116</f>
        <v>0</v>
      </c>
    </row>
    <row r="179" spans="1:6" ht="16.5" customHeight="1">
      <c r="A179" s="85"/>
      <c r="B179" s="79"/>
      <c r="C179" s="10"/>
      <c r="D179" s="11"/>
      <c r="E179" s="247"/>
      <c r="F179" s="282"/>
    </row>
    <row r="180" spans="1:6" ht="16.5" customHeight="1">
      <c r="A180" s="85" t="s">
        <v>16</v>
      </c>
      <c r="B180" s="79" t="str">
        <f>B120</f>
        <v>Konstrukcija</v>
      </c>
      <c r="C180" s="10"/>
      <c r="D180" s="11"/>
      <c r="E180" s="247"/>
      <c r="F180" s="282">
        <f>F129</f>
        <v>0</v>
      </c>
    </row>
    <row r="181" spans="1:6" ht="16.5" customHeight="1">
      <c r="A181" s="85"/>
      <c r="B181" s="79"/>
      <c r="C181" s="10"/>
      <c r="D181" s="11"/>
      <c r="E181" s="247"/>
      <c r="F181" s="282"/>
    </row>
    <row r="182" spans="1:6" ht="16.5" customHeight="1">
      <c r="A182" s="85" t="s">
        <v>18</v>
      </c>
      <c r="B182" s="79" t="str">
        <f>B133</f>
        <v>Oprema</v>
      </c>
      <c r="C182" s="11"/>
      <c r="D182" s="11"/>
      <c r="E182" s="247"/>
      <c r="F182" s="282">
        <f>F158</f>
        <v>0</v>
      </c>
    </row>
    <row r="183" spans="1:6" ht="16.5" customHeight="1">
      <c r="A183" s="85"/>
      <c r="B183" s="79"/>
      <c r="C183" s="11"/>
      <c r="D183" s="11"/>
      <c r="E183" s="247"/>
      <c r="F183" s="283"/>
    </row>
    <row r="184" spans="1:6" ht="16.5" customHeight="1">
      <c r="A184" s="85" t="str">
        <f>A162</f>
        <v>VI</v>
      </c>
      <c r="B184" s="79" t="str">
        <f>B162</f>
        <v>Kontrolna ispitivanja</v>
      </c>
      <c r="C184" s="11"/>
      <c r="D184" s="11"/>
      <c r="E184" s="247"/>
      <c r="F184" s="282">
        <f>F168</f>
        <v>0</v>
      </c>
    </row>
    <row r="185" spans="1:6" ht="16.5" customHeight="1" thickBot="1">
      <c r="A185" s="86"/>
      <c r="B185" s="87"/>
      <c r="C185" s="88"/>
      <c r="D185" s="88"/>
      <c r="E185" s="248"/>
      <c r="F185" s="284"/>
    </row>
    <row r="186" spans="1:6" ht="16.5" customHeight="1" thickBot="1">
      <c r="A186" s="89"/>
      <c r="B186" s="90" t="s">
        <v>202</v>
      </c>
      <c r="C186" s="90"/>
      <c r="D186" s="91"/>
      <c r="E186" s="249"/>
      <c r="F186" s="285">
        <f>SUM(F174:F185)</f>
        <v>0</v>
      </c>
    </row>
    <row r="187" spans="1:6" ht="15.75" thickBot="1"/>
    <row r="188" spans="1:6" ht="16.5" thickBot="1">
      <c r="A188" s="89"/>
      <c r="B188" s="90" t="s">
        <v>203</v>
      </c>
      <c r="C188" s="90"/>
      <c r="D188" s="91"/>
      <c r="E188" s="249"/>
      <c r="F188" s="285">
        <f>F186*0.25</f>
        <v>0</v>
      </c>
    </row>
    <row r="189" spans="1:6" ht="15.75" thickBot="1">
      <c r="D189" s="151"/>
      <c r="E189" s="250"/>
      <c r="F189" s="286"/>
    </row>
    <row r="190" spans="1:6" ht="16.5" thickBot="1">
      <c r="A190" s="89"/>
      <c r="B190" s="90" t="s">
        <v>204</v>
      </c>
      <c r="C190" s="90"/>
      <c r="D190" s="91"/>
      <c r="E190" s="249"/>
      <c r="F190" s="285">
        <f>SUM(F186:F189)</f>
        <v>0</v>
      </c>
    </row>
    <row r="191" spans="1:6" ht="15.75">
      <c r="A191" s="31"/>
      <c r="B191" s="592"/>
      <c r="C191" s="592"/>
    </row>
    <row r="192" spans="1:6" ht="15" customHeight="1">
      <c r="C192" s="594" t="s">
        <v>81</v>
      </c>
      <c r="D192" s="594"/>
      <c r="E192" s="594"/>
    </row>
    <row r="193" spans="3:5" ht="15" customHeight="1">
      <c r="C193" s="152"/>
      <c r="D193" s="152"/>
      <c r="E193" s="251"/>
    </row>
    <row r="194" spans="3:5" ht="15" customHeight="1">
      <c r="C194" s="591" t="s">
        <v>108</v>
      </c>
      <c r="D194" s="591"/>
      <c r="E194" s="591"/>
    </row>
  </sheetData>
  <mergeCells count="5">
    <mergeCell ref="C194:E194"/>
    <mergeCell ref="B172:E172"/>
    <mergeCell ref="B191:C191"/>
    <mergeCell ref="A2:F2"/>
    <mergeCell ref="C192:E192"/>
  </mergeCells>
  <pageMargins left="0.98425196850393704" right="0.39370078740157483" top="0.78740157480314965" bottom="0.78740157480314965" header="0.31496062992125984" footer="0.31496062992125984"/>
  <pageSetup paperSize="9" scale="86" fitToHeight="0" orientation="portrait" horizontalDpi="4294967293" r:id="rId1"/>
  <headerFooter>
    <oddFooter>&amp;C&amp;A, Stranica &amp;P od &amp;N</oddFooter>
  </headerFooter>
  <rowBreaks count="4" manualBreakCount="4">
    <brk id="118" max="5" man="1"/>
    <brk id="131" max="5" man="1"/>
    <brk id="160" max="5" man="1"/>
    <brk id="170"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A19E0-B39A-4F72-AEB9-E62DDB6B32FB}">
  <sheetPr>
    <pageSetUpPr fitToPage="1"/>
  </sheetPr>
  <dimension ref="A1:AN239"/>
  <sheetViews>
    <sheetView view="pageBreakPreview" zoomScaleNormal="100" zoomScaleSheetLayoutView="100" workbookViewId="0">
      <selection activeCell="E77" sqref="E77:E196"/>
    </sheetView>
  </sheetViews>
  <sheetFormatPr defaultColWidth="9.140625" defaultRowHeight="12.75"/>
  <cols>
    <col min="1" max="1" width="6.42578125" style="449" customWidth="1"/>
    <col min="2" max="2" width="50" style="354" customWidth="1"/>
    <col min="3" max="3" width="9.42578125" style="354" customWidth="1"/>
    <col min="4" max="4" width="9.42578125" style="506" customWidth="1"/>
    <col min="5" max="5" width="11.42578125" style="508" customWidth="1"/>
    <col min="6" max="6" width="15.42578125" style="508" customWidth="1"/>
    <col min="7" max="16384" width="9.140625" style="368"/>
  </cols>
  <sheetData>
    <row r="1" spans="1:7" s="338" customFormat="1" ht="26.25" customHeight="1" thickBot="1">
      <c r="A1" s="335" t="s">
        <v>0</v>
      </c>
      <c r="B1" s="336" t="s">
        <v>1</v>
      </c>
      <c r="C1" s="336" t="s">
        <v>2</v>
      </c>
      <c r="D1" s="337" t="s">
        <v>207</v>
      </c>
      <c r="E1" s="507" t="s">
        <v>208</v>
      </c>
      <c r="F1" s="551" t="s">
        <v>5</v>
      </c>
    </row>
    <row r="2" spans="1:7" s="338" customFormat="1" ht="16.5" customHeight="1" thickBot="1">
      <c r="A2" s="339"/>
      <c r="B2" s="340"/>
      <c r="C2" s="340"/>
      <c r="D2" s="341"/>
      <c r="E2" s="508"/>
      <c r="F2" s="508"/>
    </row>
    <row r="3" spans="1:7" s="338" customFormat="1" ht="16.5" customHeight="1" thickBot="1">
      <c r="A3" s="343" t="s">
        <v>6</v>
      </c>
      <c r="B3" s="344" t="s">
        <v>7</v>
      </c>
      <c r="C3" s="344"/>
      <c r="D3" s="345"/>
      <c r="E3" s="596"/>
      <c r="F3" s="597"/>
    </row>
    <row r="4" spans="1:7" s="338" customFormat="1" ht="90.75" customHeight="1">
      <c r="A4" s="346">
        <v>1</v>
      </c>
      <c r="B4" s="347" t="s">
        <v>209</v>
      </c>
      <c r="C4" s="348"/>
      <c r="D4" s="349"/>
      <c r="E4" s="509"/>
      <c r="F4" s="552"/>
    </row>
    <row r="5" spans="1:7" s="354" customFormat="1" ht="14.25">
      <c r="A5" s="53" t="s">
        <v>19</v>
      </c>
      <c r="B5" s="350" t="s">
        <v>77</v>
      </c>
      <c r="C5" s="351" t="s">
        <v>93</v>
      </c>
      <c r="D5" s="352">
        <f>515+910</f>
        <v>1425</v>
      </c>
      <c r="E5" s="510"/>
      <c r="F5" s="553">
        <f>ROUND(D5*E5,2)</f>
        <v>0</v>
      </c>
    </row>
    <row r="6" spans="1:7" s="354" customFormat="1" ht="25.5">
      <c r="A6" s="53" t="s">
        <v>20</v>
      </c>
      <c r="B6" s="350" t="s">
        <v>83</v>
      </c>
      <c r="C6" s="351" t="s">
        <v>93</v>
      </c>
      <c r="D6" s="352">
        <f>D5</f>
        <v>1425</v>
      </c>
      <c r="E6" s="510"/>
      <c r="F6" s="553">
        <f t="shared" ref="F6:F7" si="0">ROUND(D6*E6,2)</f>
        <v>0</v>
      </c>
    </row>
    <row r="7" spans="1:7" s="354" customFormat="1">
      <c r="A7" s="54" t="s">
        <v>31</v>
      </c>
      <c r="B7" s="355" t="s">
        <v>210</v>
      </c>
      <c r="C7" s="356" t="s">
        <v>28</v>
      </c>
      <c r="D7" s="357">
        <v>1</v>
      </c>
      <c r="E7" s="511"/>
      <c r="F7" s="554">
        <f t="shared" si="0"/>
        <v>0</v>
      </c>
    </row>
    <row r="8" spans="1:7" s="361" customFormat="1" ht="94.15" customHeight="1">
      <c r="A8" s="358">
        <v>2</v>
      </c>
      <c r="B8" s="350" t="s">
        <v>89</v>
      </c>
      <c r="C8" s="359"/>
      <c r="D8" s="360"/>
      <c r="E8" s="512"/>
      <c r="F8" s="555"/>
    </row>
    <row r="9" spans="1:7" s="361" customFormat="1" ht="15" customHeight="1">
      <c r="A9" s="362"/>
      <c r="B9" s="363" t="s">
        <v>24</v>
      </c>
      <c r="C9" s="364" t="s">
        <v>93</v>
      </c>
      <c r="D9" s="365">
        <f>80*1</f>
        <v>80</v>
      </c>
      <c r="E9" s="513"/>
      <c r="F9" s="556">
        <f>ROUND(D9*E9,2)</f>
        <v>0</v>
      </c>
    </row>
    <row r="10" spans="1:7" ht="76.5">
      <c r="A10" s="358">
        <v>3</v>
      </c>
      <c r="B10" s="350" t="s">
        <v>211</v>
      </c>
      <c r="C10" s="366"/>
      <c r="D10" s="342"/>
      <c r="E10" s="514"/>
      <c r="F10" s="557"/>
    </row>
    <row r="11" spans="1:7" ht="15.75" customHeight="1">
      <c r="A11" s="369"/>
      <c r="B11" s="370" t="s">
        <v>13</v>
      </c>
      <c r="C11" s="371" t="s">
        <v>10</v>
      </c>
      <c r="D11" s="372">
        <f>175+695</f>
        <v>870</v>
      </c>
      <c r="E11" s="515"/>
      <c r="F11" s="556">
        <f>ROUND(D11*E11,2)</f>
        <v>0</v>
      </c>
    </row>
    <row r="12" spans="1:7" ht="96" customHeight="1">
      <c r="A12" s="358">
        <v>4</v>
      </c>
      <c r="B12" s="374" t="s">
        <v>212</v>
      </c>
      <c r="C12" s="375"/>
      <c r="D12" s="342"/>
      <c r="E12" s="516"/>
      <c r="F12" s="557"/>
    </row>
    <row r="13" spans="1:7" ht="15.75" customHeight="1">
      <c r="A13" s="369"/>
      <c r="B13" s="376" t="s">
        <v>24</v>
      </c>
      <c r="C13" s="377" t="s">
        <v>93</v>
      </c>
      <c r="D13" s="372">
        <f>400+240</f>
        <v>640</v>
      </c>
      <c r="E13" s="517"/>
      <c r="F13" s="556">
        <f>ROUND(D13*E13,2)</f>
        <v>0</v>
      </c>
    </row>
    <row r="14" spans="1:7" ht="93.6" customHeight="1">
      <c r="A14" s="358">
        <v>5</v>
      </c>
      <c r="B14" s="374" t="s">
        <v>213</v>
      </c>
      <c r="C14" s="375"/>
      <c r="D14" s="342"/>
      <c r="E14" s="516"/>
      <c r="F14" s="557"/>
    </row>
    <row r="15" spans="1:7" ht="15.75" customHeight="1">
      <c r="A15" s="369"/>
      <c r="B15" s="376" t="s">
        <v>24</v>
      </c>
      <c r="C15" s="377" t="s">
        <v>93</v>
      </c>
      <c r="D15" s="372">
        <f>26+25.5</f>
        <v>51.5</v>
      </c>
      <c r="E15" s="517"/>
      <c r="F15" s="556">
        <f>ROUND(D15*E15,2)</f>
        <v>0</v>
      </c>
    </row>
    <row r="16" spans="1:7" s="380" customFormat="1" ht="76.900000000000006" customHeight="1">
      <c r="A16" s="358">
        <v>6</v>
      </c>
      <c r="B16" s="374" t="s">
        <v>214</v>
      </c>
      <c r="C16" s="375"/>
      <c r="D16" s="342"/>
      <c r="E16" s="516"/>
      <c r="F16" s="557"/>
      <c r="G16" s="379"/>
    </row>
    <row r="17" spans="1:40" s="380" customFormat="1" ht="14.25">
      <c r="A17" s="369"/>
      <c r="B17" s="376" t="s">
        <v>24</v>
      </c>
      <c r="C17" s="377" t="s">
        <v>93</v>
      </c>
      <c r="D17" s="372">
        <v>182.5</v>
      </c>
      <c r="E17" s="517"/>
      <c r="F17" s="556">
        <f>ROUND(D17*E17,2)</f>
        <v>0</v>
      </c>
    </row>
    <row r="18" spans="1:40" s="382" customFormat="1" ht="133.15" customHeight="1">
      <c r="A18" s="358">
        <v>7</v>
      </c>
      <c r="B18" s="381" t="s">
        <v>215</v>
      </c>
      <c r="C18" s="375"/>
      <c r="D18" s="342"/>
      <c r="E18" s="514"/>
      <c r="F18" s="557"/>
    </row>
    <row r="19" spans="1:40" s="382" customFormat="1" ht="15.75" customHeight="1">
      <c r="A19" s="369"/>
      <c r="B19" s="376" t="s">
        <v>106</v>
      </c>
      <c r="C19" s="377" t="s">
        <v>10</v>
      </c>
      <c r="D19" s="372">
        <f>191+404</f>
        <v>595</v>
      </c>
      <c r="E19" s="515"/>
      <c r="F19" s="556">
        <f>ROUND(D19*E19,2)</f>
        <v>0</v>
      </c>
    </row>
    <row r="20" spans="1:40" s="354" customFormat="1" ht="102">
      <c r="A20" s="51">
        <v>8</v>
      </c>
      <c r="B20" s="383" t="s">
        <v>96</v>
      </c>
      <c r="C20" s="384"/>
      <c r="D20" s="385"/>
      <c r="E20" s="518"/>
      <c r="F20" s="558"/>
      <c r="G20" s="598"/>
      <c r="H20" s="598"/>
      <c r="I20" s="387"/>
      <c r="J20" s="387"/>
      <c r="K20" s="387"/>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row>
    <row r="21" spans="1:40" s="354" customFormat="1" ht="15">
      <c r="A21" s="52"/>
      <c r="B21" s="389" t="s">
        <v>24</v>
      </c>
      <c r="C21" s="356" t="s">
        <v>12</v>
      </c>
      <c r="D21" s="357">
        <v>644</v>
      </c>
      <c r="E21" s="511"/>
      <c r="F21" s="554">
        <f>ROUND(D21*E21,2)</f>
        <v>0</v>
      </c>
      <c r="G21" s="390"/>
      <c r="H21" s="387"/>
      <c r="I21" s="387"/>
      <c r="J21" s="387"/>
      <c r="K21" s="387"/>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row>
    <row r="22" spans="1:40" s="382" customFormat="1" ht="226.15" customHeight="1">
      <c r="A22" s="358">
        <v>9</v>
      </c>
      <c r="B22" s="350" t="s">
        <v>216</v>
      </c>
      <c r="C22" s="366"/>
      <c r="D22" s="342"/>
      <c r="E22" s="514"/>
      <c r="F22" s="557"/>
    </row>
    <row r="23" spans="1:40" s="382" customFormat="1" ht="252" customHeight="1">
      <c r="A23" s="358"/>
      <c r="B23" s="391" t="s">
        <v>217</v>
      </c>
      <c r="C23" s="366"/>
      <c r="D23" s="342"/>
      <c r="E23" s="514"/>
      <c r="F23" s="557"/>
    </row>
    <row r="24" spans="1:40" s="382" customFormat="1" ht="15.75" customHeight="1">
      <c r="A24" s="369"/>
      <c r="B24" s="376" t="s">
        <v>39</v>
      </c>
      <c r="C24" s="371" t="s">
        <v>14</v>
      </c>
      <c r="D24" s="372">
        <v>3</v>
      </c>
      <c r="E24" s="515"/>
      <c r="F24" s="556">
        <f>ROUND(D24*E24,2)</f>
        <v>0</v>
      </c>
    </row>
    <row r="25" spans="1:40" ht="102">
      <c r="A25" s="358">
        <v>10</v>
      </c>
      <c r="B25" s="392" t="s">
        <v>218</v>
      </c>
      <c r="C25" s="393"/>
      <c r="D25" s="394"/>
      <c r="E25" s="514"/>
      <c r="F25" s="557"/>
    </row>
    <row r="26" spans="1:40" ht="15.75" customHeight="1">
      <c r="A26" s="369"/>
      <c r="B26" s="363" t="s">
        <v>39</v>
      </c>
      <c r="C26" s="364" t="s">
        <v>14</v>
      </c>
      <c r="D26" s="373">
        <f>1+2</f>
        <v>3</v>
      </c>
      <c r="E26" s="515"/>
      <c r="F26" s="556">
        <f>ROUND(D26*E26,2)</f>
        <v>0</v>
      </c>
    </row>
    <row r="27" spans="1:40" ht="102">
      <c r="A27" s="358">
        <v>11</v>
      </c>
      <c r="B27" s="392" t="s">
        <v>219</v>
      </c>
      <c r="C27" s="393"/>
      <c r="D27" s="394"/>
      <c r="E27" s="514"/>
      <c r="F27" s="557"/>
    </row>
    <row r="28" spans="1:40" ht="15.75" customHeight="1">
      <c r="A28" s="369"/>
      <c r="B28" s="363" t="s">
        <v>39</v>
      </c>
      <c r="C28" s="364" t="s">
        <v>14</v>
      </c>
      <c r="D28" s="373">
        <v>1</v>
      </c>
      <c r="E28" s="515"/>
      <c r="F28" s="556">
        <f>ROUND(D28*E28,2)</f>
        <v>0</v>
      </c>
    </row>
    <row r="29" spans="1:40" ht="114.75">
      <c r="A29" s="358">
        <v>12</v>
      </c>
      <c r="B29" s="350" t="s">
        <v>220</v>
      </c>
      <c r="C29" s="393"/>
      <c r="D29" s="367"/>
      <c r="E29" s="514"/>
      <c r="F29" s="557"/>
    </row>
    <row r="30" spans="1:40" ht="15.75" customHeight="1">
      <c r="A30" s="369"/>
      <c r="B30" s="363" t="s">
        <v>39</v>
      </c>
      <c r="C30" s="364" t="s">
        <v>14</v>
      </c>
      <c r="D30" s="373">
        <f>1+2</f>
        <v>3</v>
      </c>
      <c r="E30" s="515"/>
      <c r="F30" s="556">
        <f>ROUND(D30*E30,2)</f>
        <v>0</v>
      </c>
    </row>
    <row r="31" spans="1:40" ht="192" customHeight="1">
      <c r="A31" s="103">
        <v>13</v>
      </c>
      <c r="B31" s="350" t="s">
        <v>221</v>
      </c>
      <c r="C31" s="393"/>
      <c r="D31" s="394"/>
      <c r="E31" s="514"/>
      <c r="F31" s="557"/>
    </row>
    <row r="32" spans="1:40" ht="15.75" customHeight="1">
      <c r="A32" s="103"/>
      <c r="B32" s="350" t="s">
        <v>33</v>
      </c>
      <c r="C32" s="393" t="s">
        <v>11</v>
      </c>
      <c r="D32" s="367">
        <f>10+10</f>
        <v>20</v>
      </c>
      <c r="E32" s="514"/>
      <c r="F32" s="557">
        <f>ROUND(D32*E32,2)</f>
        <v>0</v>
      </c>
    </row>
    <row r="33" spans="1:6" s="382" customFormat="1" ht="171" customHeight="1">
      <c r="A33" s="395">
        <v>14</v>
      </c>
      <c r="B33" s="381" t="s">
        <v>100</v>
      </c>
      <c r="C33" s="396"/>
      <c r="D33" s="397"/>
      <c r="E33" s="519"/>
      <c r="F33" s="559"/>
    </row>
    <row r="34" spans="1:6" s="379" customFormat="1">
      <c r="A34" s="398" t="s">
        <v>19</v>
      </c>
      <c r="B34" s="399" t="s">
        <v>86</v>
      </c>
      <c r="C34" s="400" t="s">
        <v>10</v>
      </c>
      <c r="D34" s="352">
        <f>5+20</f>
        <v>25</v>
      </c>
      <c r="E34" s="520"/>
      <c r="F34" s="560">
        <f>ROUND(D34*E34,2)</f>
        <v>0</v>
      </c>
    </row>
    <row r="35" spans="1:6" s="379" customFormat="1" ht="15" customHeight="1">
      <c r="A35" s="398" t="s">
        <v>20</v>
      </c>
      <c r="B35" s="399" t="s">
        <v>73</v>
      </c>
      <c r="C35" s="400" t="s">
        <v>10</v>
      </c>
      <c r="D35" s="352">
        <f>5+20</f>
        <v>25</v>
      </c>
      <c r="E35" s="520"/>
      <c r="F35" s="560">
        <f>ROUND(D35*E35,2)</f>
        <v>0</v>
      </c>
    </row>
    <row r="36" spans="1:6" s="379" customFormat="1">
      <c r="A36" s="398" t="s">
        <v>31</v>
      </c>
      <c r="B36" s="399" t="s">
        <v>87</v>
      </c>
      <c r="C36" s="400" t="s">
        <v>10</v>
      </c>
      <c r="D36" s="352">
        <f>5+140</f>
        <v>145</v>
      </c>
      <c r="E36" s="520"/>
      <c r="F36" s="560">
        <f>ROUND(D36*E36,2)</f>
        <v>0</v>
      </c>
    </row>
    <row r="37" spans="1:6" s="379" customFormat="1">
      <c r="A37" s="401" t="s">
        <v>88</v>
      </c>
      <c r="B37" s="402" t="s">
        <v>74</v>
      </c>
      <c r="C37" s="403" t="s">
        <v>10</v>
      </c>
      <c r="D37" s="352">
        <f>5+140</f>
        <v>145</v>
      </c>
      <c r="E37" s="521"/>
      <c r="F37" s="561">
        <f>ROUND(D37*E37,2)</f>
        <v>0</v>
      </c>
    </row>
    <row r="38" spans="1:6" s="379" customFormat="1" ht="145.15" customHeight="1">
      <c r="A38" s="395">
        <v>15</v>
      </c>
      <c r="B38" s="404" t="s">
        <v>101</v>
      </c>
      <c r="C38" s="396"/>
      <c r="D38" s="396"/>
      <c r="E38" s="522"/>
      <c r="F38" s="559"/>
    </row>
    <row r="39" spans="1:6" s="379" customFormat="1">
      <c r="A39" s="398" t="s">
        <v>19</v>
      </c>
      <c r="B39" s="399" t="s">
        <v>86</v>
      </c>
      <c r="C39" s="400" t="s">
        <v>10</v>
      </c>
      <c r="D39" s="352">
        <f>5+20</f>
        <v>25</v>
      </c>
      <c r="E39" s="520"/>
      <c r="F39" s="560">
        <f>ROUND(D39*E39,2)</f>
        <v>0</v>
      </c>
    </row>
    <row r="40" spans="1:6" s="379" customFormat="1" ht="15" customHeight="1">
      <c r="A40" s="398" t="s">
        <v>20</v>
      </c>
      <c r="B40" s="399" t="s">
        <v>73</v>
      </c>
      <c r="C40" s="400" t="s">
        <v>10</v>
      </c>
      <c r="D40" s="352">
        <f>5+20</f>
        <v>25</v>
      </c>
      <c r="E40" s="520"/>
      <c r="F40" s="560">
        <f>ROUND(D40*E40,2)</f>
        <v>0</v>
      </c>
    </row>
    <row r="41" spans="1:6" s="379" customFormat="1">
      <c r="A41" s="398" t="s">
        <v>31</v>
      </c>
      <c r="B41" s="399" t="s">
        <v>87</v>
      </c>
      <c r="C41" s="400" t="s">
        <v>10</v>
      </c>
      <c r="D41" s="352">
        <f>5+140</f>
        <v>145</v>
      </c>
      <c r="E41" s="520"/>
      <c r="F41" s="560">
        <f>ROUND(D41*E41,2)</f>
        <v>0</v>
      </c>
    </row>
    <row r="42" spans="1:6" s="379" customFormat="1">
      <c r="A42" s="401" t="s">
        <v>88</v>
      </c>
      <c r="B42" s="402" t="s">
        <v>74</v>
      </c>
      <c r="C42" s="403" t="s">
        <v>10</v>
      </c>
      <c r="D42" s="357">
        <f>5+140</f>
        <v>145</v>
      </c>
      <c r="E42" s="521"/>
      <c r="F42" s="561">
        <f>ROUND(D42*E42,2)</f>
        <v>0</v>
      </c>
    </row>
    <row r="43" spans="1:6" ht="93" customHeight="1">
      <c r="A43" s="358">
        <v>16</v>
      </c>
      <c r="B43" s="162" t="s">
        <v>222</v>
      </c>
      <c r="C43" s="405"/>
      <c r="D43" s="406"/>
      <c r="E43" s="514"/>
      <c r="F43" s="557"/>
    </row>
    <row r="44" spans="1:6" ht="15.75" customHeight="1">
      <c r="A44" s="407"/>
      <c r="B44" s="376" t="s">
        <v>39</v>
      </c>
      <c r="C44" s="371" t="s">
        <v>14</v>
      </c>
      <c r="D44" s="372">
        <f>1+6</f>
        <v>7</v>
      </c>
      <c r="E44" s="515"/>
      <c r="F44" s="556">
        <f>ROUND(D44*E44,2)</f>
        <v>0</v>
      </c>
    </row>
    <row r="45" spans="1:6" ht="120.75" customHeight="1">
      <c r="A45" s="408">
        <v>17</v>
      </c>
      <c r="B45" s="409" t="s">
        <v>223</v>
      </c>
      <c r="D45" s="410"/>
      <c r="E45" s="514"/>
      <c r="F45" s="557"/>
    </row>
    <row r="46" spans="1:6" ht="15.75" customHeight="1">
      <c r="A46" s="358" t="s">
        <v>19</v>
      </c>
      <c r="B46" s="411" t="s">
        <v>224</v>
      </c>
      <c r="C46" s="351" t="s">
        <v>93</v>
      </c>
      <c r="D46" s="412">
        <f>22+7</f>
        <v>29</v>
      </c>
      <c r="E46" s="514"/>
      <c r="F46" s="562">
        <f>ROUND(D46*E46,2)</f>
        <v>0</v>
      </c>
    </row>
    <row r="47" spans="1:6" ht="15.75" customHeight="1">
      <c r="A47" s="369" t="s">
        <v>20</v>
      </c>
      <c r="B47" s="413" t="s">
        <v>65</v>
      </c>
      <c r="C47" s="414" t="s">
        <v>93</v>
      </c>
      <c r="D47" s="373">
        <f>22+10</f>
        <v>32</v>
      </c>
      <c r="E47" s="515"/>
      <c r="F47" s="556">
        <f>ROUND(D47*E47,2)</f>
        <v>0</v>
      </c>
    </row>
    <row r="48" spans="1:6" s="379" customFormat="1" ht="144" customHeight="1">
      <c r="A48" s="415">
        <v>18</v>
      </c>
      <c r="B48" s="416" t="s">
        <v>225</v>
      </c>
      <c r="C48" s="396"/>
      <c r="D48" s="397"/>
      <c r="E48" s="519"/>
      <c r="F48" s="563"/>
    </row>
    <row r="49" spans="1:25" s="379" customFormat="1" ht="14.25">
      <c r="A49" s="417"/>
      <c r="B49" s="418" t="s">
        <v>226</v>
      </c>
      <c r="C49" s="403" t="s">
        <v>36</v>
      </c>
      <c r="D49" s="357">
        <f>3+3</f>
        <v>6</v>
      </c>
      <c r="E49" s="523"/>
      <c r="F49" s="564">
        <f>ROUND(D49*E49,2)</f>
        <v>0</v>
      </c>
    </row>
    <row r="50" spans="1:25" s="379" customFormat="1" ht="104.45" customHeight="1">
      <c r="A50" s="415">
        <v>19</v>
      </c>
      <c r="B50" s="381" t="s">
        <v>227</v>
      </c>
      <c r="C50" s="419"/>
      <c r="D50" s="397"/>
      <c r="E50" s="519"/>
      <c r="F50" s="563"/>
    </row>
    <row r="51" spans="1:25" s="379" customFormat="1" ht="14.25">
      <c r="A51" s="417"/>
      <c r="B51" s="420" t="s">
        <v>228</v>
      </c>
      <c r="C51" s="421" t="s">
        <v>36</v>
      </c>
      <c r="D51" s="357">
        <f>3+3</f>
        <v>6</v>
      </c>
      <c r="E51" s="523"/>
      <c r="F51" s="564">
        <f>ROUND(D51*E51,2)</f>
        <v>0</v>
      </c>
    </row>
    <row r="52" spans="1:25" s="379" customFormat="1" ht="157.15" customHeight="1">
      <c r="A52" s="415">
        <v>20</v>
      </c>
      <c r="B52" s="381" t="s">
        <v>42</v>
      </c>
      <c r="C52" s="419"/>
      <c r="D52" s="397"/>
      <c r="E52" s="519"/>
      <c r="F52" s="563"/>
    </row>
    <row r="53" spans="1:25" s="379" customFormat="1">
      <c r="A53" s="417"/>
      <c r="B53" s="418" t="s">
        <v>37</v>
      </c>
      <c r="C53" s="422" t="s">
        <v>38</v>
      </c>
      <c r="D53" s="357">
        <f>195+195</f>
        <v>390</v>
      </c>
      <c r="E53" s="523"/>
      <c r="F53" s="564">
        <f>ROUND(D53*E53,2)</f>
        <v>0</v>
      </c>
    </row>
    <row r="54" spans="1:25" s="382" customFormat="1" ht="91.5" customHeight="1">
      <c r="A54" s="358">
        <v>21</v>
      </c>
      <c r="B54" s="350" t="s">
        <v>140</v>
      </c>
      <c r="C54" s="366"/>
      <c r="D54" s="342"/>
      <c r="E54" s="514"/>
      <c r="F54" s="557"/>
    </row>
    <row r="55" spans="1:25" s="382" customFormat="1" ht="15.75" customHeight="1">
      <c r="A55" s="369"/>
      <c r="B55" s="376" t="s">
        <v>39</v>
      </c>
      <c r="C55" s="371" t="s">
        <v>14</v>
      </c>
      <c r="D55" s="372">
        <f>3+3</f>
        <v>6</v>
      </c>
      <c r="E55" s="515"/>
      <c r="F55" s="556">
        <f>ROUND(D55*E55,2)</f>
        <v>0</v>
      </c>
    </row>
    <row r="56" spans="1:25" s="382" customFormat="1" ht="91.5" customHeight="1">
      <c r="A56" s="358">
        <v>22</v>
      </c>
      <c r="B56" s="350" t="s">
        <v>141</v>
      </c>
      <c r="C56" s="366"/>
      <c r="D56" s="342"/>
      <c r="E56" s="514"/>
      <c r="F56" s="557"/>
    </row>
    <row r="57" spans="1:25" s="382" customFormat="1" ht="15.75" customHeight="1">
      <c r="A57" s="369"/>
      <c r="B57" s="376" t="s">
        <v>39</v>
      </c>
      <c r="C57" s="371" t="s">
        <v>14</v>
      </c>
      <c r="D57" s="372">
        <f>1+1</f>
        <v>2</v>
      </c>
      <c r="E57" s="515"/>
      <c r="F57" s="556">
        <f>ROUND(D57*E57,2)</f>
        <v>0</v>
      </c>
    </row>
    <row r="58" spans="1:25" s="382" customFormat="1" ht="79.150000000000006" customHeight="1">
      <c r="A58" s="358">
        <v>23</v>
      </c>
      <c r="B58" s="350" t="s">
        <v>229</v>
      </c>
      <c r="C58" s="359"/>
      <c r="D58" s="394"/>
      <c r="E58" s="514"/>
      <c r="F58" s="557"/>
      <c r="G58" s="423"/>
    </row>
    <row r="59" spans="1:25" s="382" customFormat="1" ht="15.75" customHeight="1">
      <c r="A59" s="369"/>
      <c r="B59" s="370" t="s">
        <v>39</v>
      </c>
      <c r="C59" s="424" t="s">
        <v>14</v>
      </c>
      <c r="D59" s="373">
        <v>2</v>
      </c>
      <c r="E59" s="515"/>
      <c r="F59" s="556">
        <f>ROUND(D59*E59,2)</f>
        <v>0</v>
      </c>
      <c r="G59" s="423"/>
    </row>
    <row r="60" spans="1:25" s="382" customFormat="1" ht="67.150000000000006" customHeight="1">
      <c r="A60" s="358">
        <v>24</v>
      </c>
      <c r="B60" s="350" t="s">
        <v>230</v>
      </c>
      <c r="C60" s="359"/>
      <c r="D60" s="394"/>
      <c r="E60" s="514"/>
      <c r="F60" s="557"/>
    </row>
    <row r="61" spans="1:25" s="382" customFormat="1" ht="15.75" customHeight="1">
      <c r="A61" s="369"/>
      <c r="B61" s="370" t="s">
        <v>39</v>
      </c>
      <c r="C61" s="424" t="s">
        <v>14</v>
      </c>
      <c r="D61" s="373">
        <v>1</v>
      </c>
      <c r="E61" s="515"/>
      <c r="F61" s="556">
        <f>ROUND(D61*E61,2)</f>
        <v>0</v>
      </c>
    </row>
    <row r="62" spans="1:25" s="426" customFormat="1" ht="90" customHeight="1">
      <c r="A62" s="103">
        <v>25</v>
      </c>
      <c r="B62" s="399" t="s">
        <v>231</v>
      </c>
      <c r="C62" s="359"/>
      <c r="D62" s="425"/>
      <c r="E62" s="524"/>
      <c r="F62" s="274"/>
      <c r="G62" s="388"/>
    </row>
    <row r="63" spans="1:25" s="426" customFormat="1" ht="15.75" customHeight="1">
      <c r="A63" s="104"/>
      <c r="B63" s="363" t="s">
        <v>39</v>
      </c>
      <c r="C63" s="364" t="s">
        <v>14</v>
      </c>
      <c r="D63" s="427">
        <f>12+16</f>
        <v>28</v>
      </c>
      <c r="E63" s="525"/>
      <c r="F63" s="565">
        <f>ROUND(D63*E63,2)</f>
        <v>0</v>
      </c>
      <c r="G63" s="388"/>
    </row>
    <row r="64" spans="1:25" s="426" customFormat="1" ht="90" customHeight="1">
      <c r="A64" s="103">
        <v>26</v>
      </c>
      <c r="B64" s="399" t="s">
        <v>232</v>
      </c>
      <c r="C64" s="359"/>
      <c r="D64" s="425"/>
      <c r="E64" s="524"/>
      <c r="F64" s="274"/>
      <c r="G64" s="428"/>
      <c r="H64" s="387"/>
      <c r="I64" s="387"/>
      <c r="J64" s="387"/>
      <c r="K64" s="387"/>
      <c r="L64" s="388"/>
      <c r="M64" s="388"/>
      <c r="N64" s="388"/>
      <c r="O64" s="388"/>
      <c r="P64" s="388"/>
      <c r="Q64" s="388"/>
      <c r="R64" s="388"/>
      <c r="S64" s="388"/>
      <c r="T64" s="388"/>
      <c r="U64" s="388"/>
      <c r="V64" s="388"/>
      <c r="W64" s="388"/>
      <c r="X64" s="388"/>
      <c r="Y64" s="388"/>
    </row>
    <row r="65" spans="1:40" s="426" customFormat="1" ht="15.75" customHeight="1">
      <c r="A65" s="104"/>
      <c r="B65" s="363" t="s">
        <v>39</v>
      </c>
      <c r="C65" s="364" t="s">
        <v>14</v>
      </c>
      <c r="D65" s="427">
        <v>20</v>
      </c>
      <c r="E65" s="525"/>
      <c r="F65" s="565">
        <f>ROUND(D65*E65,2)</f>
        <v>0</v>
      </c>
      <c r="G65" s="428"/>
      <c r="H65" s="387"/>
      <c r="I65" s="387"/>
      <c r="J65" s="387"/>
      <c r="K65" s="387"/>
      <c r="L65" s="388"/>
      <c r="M65" s="388"/>
      <c r="N65" s="388"/>
      <c r="O65" s="388"/>
      <c r="P65" s="388"/>
      <c r="Q65" s="388"/>
      <c r="R65" s="388"/>
      <c r="S65" s="388"/>
      <c r="T65" s="388"/>
      <c r="U65" s="388"/>
      <c r="V65" s="388"/>
      <c r="W65" s="388"/>
      <c r="X65" s="388"/>
      <c r="Y65" s="388"/>
    </row>
    <row r="66" spans="1:40" s="426" customFormat="1" ht="136.15" customHeight="1">
      <c r="A66" s="103">
        <v>27</v>
      </c>
      <c r="B66" s="399" t="s">
        <v>233</v>
      </c>
      <c r="C66" s="359"/>
      <c r="D66" s="425"/>
      <c r="E66" s="524"/>
      <c r="F66" s="274"/>
      <c r="G66" s="388"/>
    </row>
    <row r="67" spans="1:40" s="426" customFormat="1" ht="15.75" customHeight="1">
      <c r="A67" s="104"/>
      <c r="B67" s="363" t="s">
        <v>39</v>
      </c>
      <c r="C67" s="364" t="s">
        <v>14</v>
      </c>
      <c r="D67" s="427">
        <f>4+1</f>
        <v>5</v>
      </c>
      <c r="E67" s="525"/>
      <c r="F67" s="565">
        <f>ROUND(D67*E67,2)</f>
        <v>0</v>
      </c>
      <c r="G67" s="388"/>
    </row>
    <row r="68" spans="1:40" s="354" customFormat="1" ht="109.15" customHeight="1">
      <c r="A68" s="358">
        <v>28</v>
      </c>
      <c r="B68" s="392" t="s">
        <v>234</v>
      </c>
      <c r="C68" s="366"/>
      <c r="D68" s="342"/>
      <c r="E68" s="514"/>
      <c r="F68" s="557"/>
      <c r="G68" s="382"/>
      <c r="H68" s="382"/>
      <c r="I68" s="382"/>
      <c r="J68" s="382"/>
      <c r="K68" s="382"/>
    </row>
    <row r="69" spans="1:40" s="354" customFormat="1">
      <c r="A69" s="369"/>
      <c r="B69" s="376" t="s">
        <v>39</v>
      </c>
      <c r="C69" s="371" t="s">
        <v>14</v>
      </c>
      <c r="D69" s="372">
        <f>2+3</f>
        <v>5</v>
      </c>
      <c r="E69" s="515"/>
      <c r="F69" s="556">
        <f>ROUND(D69*E69,2)</f>
        <v>0</v>
      </c>
      <c r="G69" s="382"/>
      <c r="H69" s="382"/>
      <c r="I69" s="382"/>
      <c r="J69" s="382"/>
      <c r="K69" s="382"/>
    </row>
    <row r="70" spans="1:40" s="426" customFormat="1" ht="135" customHeight="1">
      <c r="A70" s="103">
        <v>29</v>
      </c>
      <c r="B70" s="429" t="s">
        <v>235</v>
      </c>
      <c r="C70" s="359"/>
      <c r="D70" s="425"/>
      <c r="E70" s="524"/>
      <c r="F70" s="274"/>
    </row>
    <row r="71" spans="1:40" s="426" customFormat="1" ht="15.75" customHeight="1" thickBot="1">
      <c r="A71" s="104"/>
      <c r="B71" s="430" t="s">
        <v>104</v>
      </c>
      <c r="C71" s="431" t="s">
        <v>93</v>
      </c>
      <c r="D71" s="427">
        <f>181+8</f>
        <v>189</v>
      </c>
      <c r="E71" s="525"/>
      <c r="F71" s="565">
        <f>ROUND(D71*E71,2)</f>
        <v>0</v>
      </c>
    </row>
    <row r="72" spans="1:40" ht="16.5" thickBot="1">
      <c r="A72" s="432"/>
      <c r="B72" s="433" t="s">
        <v>276</v>
      </c>
      <c r="C72" s="434"/>
      <c r="D72" s="435"/>
      <c r="E72" s="526"/>
      <c r="F72" s="566">
        <f>SUM(F5:F71)</f>
        <v>0</v>
      </c>
    </row>
    <row r="73" spans="1:40" ht="15.75">
      <c r="A73" s="436"/>
      <c r="B73" s="437"/>
      <c r="C73" s="438"/>
      <c r="D73" s="439"/>
      <c r="E73" s="527"/>
    </row>
    <row r="74" spans="1:40" ht="15.75">
      <c r="A74" s="436"/>
      <c r="B74" s="437"/>
      <c r="C74" s="438"/>
      <c r="D74" s="439"/>
      <c r="E74" s="527"/>
    </row>
    <row r="75" spans="1:40" ht="16.5" thickBot="1">
      <c r="A75" s="436"/>
      <c r="B75" s="437"/>
      <c r="C75" s="438"/>
      <c r="D75" s="439"/>
      <c r="E75" s="527"/>
    </row>
    <row r="76" spans="1:40" ht="16.5" thickBot="1">
      <c r="A76" s="343" t="s">
        <v>8</v>
      </c>
      <c r="B76" s="344" t="s">
        <v>9</v>
      </c>
      <c r="C76" s="344"/>
      <c r="D76" s="345"/>
      <c r="E76" s="528"/>
      <c r="F76" s="567"/>
    </row>
    <row r="77" spans="1:40" ht="136.9" customHeight="1">
      <c r="A77" s="440">
        <v>1</v>
      </c>
      <c r="B77" s="350" t="s">
        <v>236</v>
      </c>
      <c r="C77" s="441"/>
      <c r="D77" s="412"/>
      <c r="E77" s="514"/>
      <c r="F77" s="557"/>
    </row>
    <row r="78" spans="1:40" ht="15.75" customHeight="1">
      <c r="A78" s="369"/>
      <c r="B78" s="376" t="s">
        <v>167</v>
      </c>
      <c r="C78" s="371" t="s">
        <v>112</v>
      </c>
      <c r="D78" s="372">
        <f>28.5+245</f>
        <v>273.5</v>
      </c>
      <c r="E78" s="515"/>
      <c r="F78" s="556">
        <f>ROUND(D78*E78,2)</f>
        <v>0</v>
      </c>
    </row>
    <row r="79" spans="1:40" s="354" customFormat="1" ht="186" customHeight="1">
      <c r="A79" s="51">
        <v>2</v>
      </c>
      <c r="B79" s="409" t="s">
        <v>43</v>
      </c>
      <c r="C79" s="384"/>
      <c r="D79" s="385"/>
      <c r="E79" s="518"/>
      <c r="F79" s="558"/>
      <c r="G79" s="442"/>
      <c r="H79" s="387"/>
      <c r="I79" s="387"/>
      <c r="J79" s="387"/>
      <c r="K79" s="387"/>
      <c r="L79" s="388"/>
      <c r="M79" s="388"/>
      <c r="N79" s="388"/>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L79" s="388"/>
      <c r="AM79" s="388"/>
      <c r="AN79" s="388"/>
    </row>
    <row r="80" spans="1:40" s="354" customFormat="1" ht="15">
      <c r="A80" s="52"/>
      <c r="B80" s="389" t="s">
        <v>24</v>
      </c>
      <c r="C80" s="356" t="s">
        <v>12</v>
      </c>
      <c r="D80" s="443">
        <v>921</v>
      </c>
      <c r="E80" s="511"/>
      <c r="F80" s="554">
        <f>ROUND(D80*E80,2)</f>
        <v>0</v>
      </c>
      <c r="G80" s="444"/>
      <c r="H80" s="387"/>
      <c r="I80" s="387"/>
      <c r="J80" s="387"/>
      <c r="K80" s="387"/>
      <c r="L80" s="388"/>
      <c r="M80" s="388"/>
      <c r="N80" s="388"/>
      <c r="O80" s="388"/>
      <c r="P80" s="388"/>
      <c r="Q80" s="388"/>
      <c r="R80" s="388"/>
      <c r="S80" s="388"/>
      <c r="T80" s="388"/>
      <c r="U80" s="388"/>
      <c r="V80" s="388"/>
      <c r="W80" s="388"/>
      <c r="X80" s="388"/>
      <c r="Y80" s="388"/>
      <c r="Z80" s="388"/>
      <c r="AA80" s="388"/>
      <c r="AB80" s="388"/>
      <c r="AC80" s="388"/>
      <c r="AD80" s="388"/>
      <c r="AE80" s="388"/>
      <c r="AF80" s="388"/>
      <c r="AG80" s="388"/>
      <c r="AH80" s="388"/>
      <c r="AI80" s="388"/>
      <c r="AJ80" s="388"/>
      <c r="AK80" s="388"/>
      <c r="AL80" s="388"/>
      <c r="AM80" s="388"/>
      <c r="AN80" s="388"/>
    </row>
    <row r="81" spans="1:40" ht="153.75" customHeight="1">
      <c r="A81" s="408">
        <v>3</v>
      </c>
      <c r="B81" s="350" t="s">
        <v>237</v>
      </c>
      <c r="C81" s="445"/>
      <c r="D81" s="446"/>
      <c r="E81" s="514"/>
      <c r="F81" s="557"/>
    </row>
    <row r="82" spans="1:40" ht="15.75" customHeight="1">
      <c r="A82" s="369"/>
      <c r="B82" s="430" t="s">
        <v>104</v>
      </c>
      <c r="C82" s="431" t="s">
        <v>93</v>
      </c>
      <c r="D82" s="447">
        <f>638+240</f>
        <v>878</v>
      </c>
      <c r="E82" s="515"/>
      <c r="F82" s="556">
        <f>ROUND(D82*E82,2)</f>
        <v>0</v>
      </c>
    </row>
    <row r="83" spans="1:40" s="354" customFormat="1" ht="191.25">
      <c r="A83" s="51">
        <v>4</v>
      </c>
      <c r="B83" s="448" t="s">
        <v>84</v>
      </c>
      <c r="C83" s="384"/>
      <c r="D83" s="385"/>
      <c r="E83" s="518"/>
      <c r="F83" s="558"/>
      <c r="G83" s="386"/>
      <c r="H83" s="387"/>
      <c r="I83" s="387"/>
      <c r="J83" s="387"/>
      <c r="K83" s="387"/>
      <c r="L83" s="388"/>
      <c r="M83" s="388"/>
      <c r="N83" s="388"/>
      <c r="O83" s="388"/>
      <c r="P83" s="388"/>
      <c r="Q83" s="388"/>
      <c r="R83" s="388"/>
      <c r="S83" s="388"/>
      <c r="T83" s="388"/>
      <c r="U83" s="388"/>
      <c r="V83" s="388"/>
      <c r="W83" s="388"/>
      <c r="X83" s="388"/>
      <c r="Y83" s="388"/>
      <c r="Z83" s="388"/>
      <c r="AA83" s="388"/>
      <c r="AB83" s="388"/>
      <c r="AC83" s="388"/>
      <c r="AD83" s="388"/>
      <c r="AE83" s="388"/>
      <c r="AF83" s="388"/>
      <c r="AG83" s="388"/>
      <c r="AH83" s="388"/>
      <c r="AI83" s="388"/>
      <c r="AJ83" s="388"/>
      <c r="AK83" s="388"/>
      <c r="AL83" s="388"/>
      <c r="AM83" s="388"/>
      <c r="AN83" s="388"/>
    </row>
    <row r="84" spans="1:40" s="354" customFormat="1" ht="15">
      <c r="A84" s="52"/>
      <c r="B84" s="389" t="s">
        <v>23</v>
      </c>
      <c r="C84" s="356" t="s">
        <v>11</v>
      </c>
      <c r="D84" s="443">
        <v>21</v>
      </c>
      <c r="E84" s="511"/>
      <c r="F84" s="554">
        <f>ROUND(D84*E84,2)</f>
        <v>0</v>
      </c>
      <c r="G84" s="382"/>
      <c r="H84" s="387"/>
      <c r="I84" s="387"/>
      <c r="J84" s="387"/>
      <c r="K84" s="387"/>
      <c r="L84" s="388"/>
      <c r="M84" s="388"/>
      <c r="N84" s="388"/>
      <c r="O84" s="388"/>
      <c r="P84" s="388"/>
      <c r="Q84" s="388"/>
      <c r="R84" s="388"/>
      <c r="S84" s="388"/>
      <c r="T84" s="388"/>
      <c r="U84" s="388"/>
      <c r="V84" s="388"/>
      <c r="W84" s="388"/>
      <c r="X84" s="388"/>
      <c r="Y84" s="388"/>
      <c r="Z84" s="388"/>
      <c r="AA84" s="388"/>
      <c r="AB84" s="388"/>
      <c r="AC84" s="388"/>
      <c r="AD84" s="388"/>
      <c r="AE84" s="388"/>
      <c r="AF84" s="388"/>
      <c r="AG84" s="388"/>
      <c r="AH84" s="388"/>
      <c r="AI84" s="388"/>
      <c r="AJ84" s="388"/>
      <c r="AK84" s="388"/>
      <c r="AL84" s="388"/>
      <c r="AM84" s="388"/>
      <c r="AN84" s="388"/>
    </row>
    <row r="85" spans="1:40" s="354" customFormat="1" ht="196.5" customHeight="1">
      <c r="A85" s="51">
        <v>5</v>
      </c>
      <c r="B85" s="448" t="s">
        <v>164</v>
      </c>
      <c r="C85" s="384"/>
      <c r="D85" s="385"/>
      <c r="E85" s="518"/>
      <c r="F85" s="558"/>
      <c r="G85" s="386"/>
      <c r="H85" s="387"/>
      <c r="I85" s="387"/>
      <c r="J85" s="387"/>
      <c r="K85" s="387"/>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8"/>
      <c r="AN85" s="388"/>
    </row>
    <row r="86" spans="1:40" s="354" customFormat="1" ht="15">
      <c r="A86" s="52"/>
      <c r="B86" s="389" t="s">
        <v>24</v>
      </c>
      <c r="C86" s="356" t="s">
        <v>12</v>
      </c>
      <c r="D86" s="443">
        <v>140</v>
      </c>
      <c r="E86" s="511"/>
      <c r="F86" s="554">
        <f>ROUND(D86*E86,2)</f>
        <v>0</v>
      </c>
      <c r="G86" s="444"/>
      <c r="H86" s="387"/>
      <c r="I86" s="387"/>
      <c r="J86" s="387"/>
      <c r="K86" s="387"/>
      <c r="L86" s="388"/>
      <c r="M86" s="388"/>
      <c r="N86" s="388"/>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c r="AN86" s="388"/>
    </row>
    <row r="87" spans="1:40" s="354" customFormat="1" ht="127.5">
      <c r="A87" s="51">
        <v>6</v>
      </c>
      <c r="B87" s="381" t="s">
        <v>99</v>
      </c>
      <c r="C87" s="384"/>
      <c r="D87" s="385"/>
      <c r="E87" s="518"/>
      <c r="F87" s="558"/>
      <c r="G87" s="444"/>
      <c r="H87" s="387"/>
      <c r="I87" s="387"/>
      <c r="J87" s="387"/>
      <c r="K87" s="387"/>
      <c r="L87" s="388"/>
      <c r="M87" s="388"/>
      <c r="N87" s="388"/>
      <c r="O87" s="388"/>
      <c r="P87" s="388"/>
      <c r="Q87" s="388"/>
      <c r="R87" s="388"/>
      <c r="S87" s="388"/>
      <c r="T87" s="388"/>
      <c r="U87" s="388"/>
      <c r="V87" s="388"/>
      <c r="W87" s="388"/>
      <c r="X87" s="388"/>
      <c r="Y87" s="388"/>
      <c r="Z87" s="388"/>
      <c r="AA87" s="388"/>
      <c r="AB87" s="388"/>
      <c r="AC87" s="388"/>
      <c r="AD87" s="388"/>
      <c r="AE87" s="388"/>
      <c r="AF87" s="388"/>
      <c r="AG87" s="388"/>
      <c r="AH87" s="388"/>
      <c r="AI87" s="388"/>
      <c r="AJ87" s="388"/>
      <c r="AK87" s="388"/>
      <c r="AL87" s="388"/>
      <c r="AM87" s="388"/>
      <c r="AN87" s="388"/>
    </row>
    <row r="88" spans="1:40" s="354" customFormat="1" ht="15.75" thickBot="1">
      <c r="A88" s="52"/>
      <c r="B88" s="389" t="s">
        <v>23</v>
      </c>
      <c r="C88" s="356" t="s">
        <v>11</v>
      </c>
      <c r="D88" s="443">
        <v>273.5</v>
      </c>
      <c r="E88" s="511"/>
      <c r="F88" s="554">
        <f>ROUND(D88*E88,2)</f>
        <v>0</v>
      </c>
      <c r="G88" s="444"/>
      <c r="H88" s="387"/>
      <c r="I88" s="387"/>
      <c r="J88" s="387"/>
      <c r="K88" s="387"/>
      <c r="L88" s="388"/>
      <c r="M88" s="388"/>
      <c r="N88" s="388"/>
      <c r="O88" s="388"/>
      <c r="P88" s="388"/>
      <c r="Q88" s="388"/>
      <c r="R88" s="388"/>
      <c r="S88" s="388"/>
      <c r="T88" s="388"/>
      <c r="U88" s="388"/>
      <c r="V88" s="388"/>
      <c r="W88" s="388"/>
      <c r="X88" s="388"/>
      <c r="Y88" s="388"/>
      <c r="Z88" s="388"/>
      <c r="AA88" s="388"/>
      <c r="AB88" s="388"/>
      <c r="AC88" s="388"/>
      <c r="AD88" s="388"/>
      <c r="AE88" s="388"/>
      <c r="AF88" s="388"/>
      <c r="AG88" s="388"/>
      <c r="AH88" s="388"/>
      <c r="AI88" s="388"/>
      <c r="AJ88" s="388"/>
      <c r="AK88" s="388"/>
      <c r="AL88" s="388"/>
      <c r="AM88" s="388"/>
      <c r="AN88" s="388"/>
    </row>
    <row r="89" spans="1:40" ht="16.5" thickBot="1">
      <c r="A89" s="432"/>
      <c r="B89" s="433" t="s">
        <v>277</v>
      </c>
      <c r="C89" s="434"/>
      <c r="D89" s="435"/>
      <c r="E89" s="526"/>
      <c r="F89" s="566">
        <f>SUM(F78:F88)</f>
        <v>0</v>
      </c>
    </row>
    <row r="90" spans="1:40" ht="15.75" customHeight="1">
      <c r="B90" s="450"/>
      <c r="C90" s="441"/>
      <c r="D90" s="342"/>
    </row>
    <row r="91" spans="1:40" ht="15.75" customHeight="1">
      <c r="B91" s="450"/>
      <c r="C91" s="441"/>
      <c r="D91" s="342"/>
    </row>
    <row r="92" spans="1:40" ht="15.75" customHeight="1" thickBot="1">
      <c r="B92" s="450"/>
      <c r="C92" s="441"/>
      <c r="D92" s="342"/>
    </row>
    <row r="93" spans="1:40" ht="16.5" thickBot="1">
      <c r="A93" s="343" t="s">
        <v>15</v>
      </c>
      <c r="B93" s="344" t="s">
        <v>25</v>
      </c>
      <c r="C93" s="344"/>
      <c r="D93" s="345"/>
      <c r="E93" s="529"/>
      <c r="F93" s="567"/>
    </row>
    <row r="94" spans="1:40" ht="120" customHeight="1">
      <c r="A94" s="358">
        <v>1</v>
      </c>
      <c r="B94" s="451" t="s">
        <v>238</v>
      </c>
      <c r="C94" s="375"/>
      <c r="D94" s="342"/>
      <c r="E94" s="514"/>
      <c r="F94" s="557"/>
    </row>
    <row r="95" spans="1:40" ht="15.75" customHeight="1">
      <c r="A95" s="369"/>
      <c r="B95" s="376" t="s">
        <v>167</v>
      </c>
      <c r="C95" s="452" t="s">
        <v>112</v>
      </c>
      <c r="D95" s="372">
        <f>141+97</f>
        <v>238</v>
      </c>
      <c r="E95" s="515"/>
      <c r="F95" s="556">
        <f>ROUND(D95*E95,2)</f>
        <v>0</v>
      </c>
    </row>
    <row r="96" spans="1:40" s="354" customFormat="1" ht="114.75">
      <c r="A96" s="53">
        <v>2</v>
      </c>
      <c r="B96" s="453" t="s">
        <v>239</v>
      </c>
      <c r="C96" s="353"/>
      <c r="D96" s="454"/>
      <c r="E96" s="510"/>
      <c r="F96" s="553"/>
      <c r="G96" s="455"/>
      <c r="H96" s="388"/>
      <c r="I96" s="388"/>
      <c r="J96" s="388"/>
      <c r="K96" s="388"/>
      <c r="L96" s="388"/>
      <c r="M96" s="388"/>
      <c r="N96" s="388"/>
      <c r="O96" s="388"/>
      <c r="P96" s="388"/>
      <c r="Q96" s="388"/>
      <c r="R96" s="388"/>
      <c r="S96" s="388"/>
      <c r="T96" s="388"/>
      <c r="U96" s="388"/>
      <c r="V96" s="388"/>
      <c r="W96" s="388"/>
      <c r="X96" s="388"/>
      <c r="Y96" s="388"/>
      <c r="Z96" s="388"/>
      <c r="AA96" s="388"/>
      <c r="AB96" s="388"/>
      <c r="AC96" s="388"/>
      <c r="AD96" s="388"/>
      <c r="AE96" s="388"/>
      <c r="AF96" s="388"/>
      <c r="AG96" s="388"/>
      <c r="AH96" s="388"/>
      <c r="AI96" s="388"/>
      <c r="AJ96" s="388"/>
      <c r="AK96" s="388"/>
      <c r="AL96" s="388"/>
      <c r="AM96" s="388"/>
      <c r="AN96" s="388"/>
    </row>
    <row r="97" spans="1:40" s="354" customFormat="1" ht="15">
      <c r="A97" s="52"/>
      <c r="B97" s="389" t="s">
        <v>23</v>
      </c>
      <c r="C97" s="356" t="s">
        <v>11</v>
      </c>
      <c r="D97" s="443">
        <v>195</v>
      </c>
      <c r="E97" s="511"/>
      <c r="F97" s="554">
        <f>ROUND(D97*E97,2)</f>
        <v>0</v>
      </c>
      <c r="G97" s="456"/>
      <c r="H97" s="388"/>
      <c r="I97" s="388"/>
      <c r="J97" s="388"/>
      <c r="K97" s="388"/>
      <c r="L97" s="388"/>
      <c r="M97" s="388"/>
      <c r="N97" s="388"/>
      <c r="O97" s="388"/>
      <c r="P97" s="388"/>
      <c r="Q97" s="388"/>
      <c r="R97" s="388"/>
      <c r="S97" s="388"/>
      <c r="T97" s="388"/>
      <c r="U97" s="388"/>
      <c r="V97" s="388"/>
      <c r="W97" s="388"/>
      <c r="X97" s="388"/>
      <c r="Y97" s="388"/>
      <c r="Z97" s="388"/>
      <c r="AA97" s="388"/>
      <c r="AB97" s="388"/>
      <c r="AC97" s="388"/>
      <c r="AD97" s="388"/>
      <c r="AE97" s="388"/>
      <c r="AF97" s="388"/>
      <c r="AG97" s="388"/>
      <c r="AH97" s="388"/>
      <c r="AI97" s="388"/>
      <c r="AJ97" s="388"/>
      <c r="AK97" s="388"/>
      <c r="AL97" s="388"/>
      <c r="AM97" s="388"/>
      <c r="AN97" s="388"/>
    </row>
    <row r="98" spans="1:40" ht="213.6" customHeight="1">
      <c r="A98" s="440">
        <v>3</v>
      </c>
      <c r="B98" s="350" t="s">
        <v>142</v>
      </c>
      <c r="C98" s="359"/>
      <c r="D98" s="360"/>
      <c r="E98" s="530"/>
      <c r="F98" s="568"/>
      <c r="G98" s="457"/>
    </row>
    <row r="99" spans="1:40" ht="15" customHeight="1">
      <c r="A99" s="369"/>
      <c r="B99" s="363" t="s">
        <v>24</v>
      </c>
      <c r="C99" s="364" t="s">
        <v>93</v>
      </c>
      <c r="D99" s="378">
        <v>45</v>
      </c>
      <c r="E99" s="517"/>
      <c r="F99" s="569">
        <f>+E99*D99</f>
        <v>0</v>
      </c>
      <c r="G99" s="458"/>
    </row>
    <row r="100" spans="1:40" s="354" customFormat="1" ht="111" customHeight="1">
      <c r="A100" s="408">
        <v>4</v>
      </c>
      <c r="B100" s="350" t="s">
        <v>240</v>
      </c>
      <c r="C100" s="459"/>
      <c r="D100" s="446"/>
      <c r="E100" s="516"/>
      <c r="F100" s="557"/>
    </row>
    <row r="101" spans="1:40" s="354" customFormat="1" ht="15.75" customHeight="1">
      <c r="A101" s="358"/>
      <c r="B101" s="460" t="s">
        <v>104</v>
      </c>
      <c r="C101" s="452" t="s">
        <v>93</v>
      </c>
      <c r="D101" s="372">
        <v>599</v>
      </c>
      <c r="E101" s="515"/>
      <c r="F101" s="556">
        <f>ROUND(D101*E101,2)</f>
        <v>0</v>
      </c>
    </row>
    <row r="102" spans="1:40" s="354" customFormat="1" ht="124.9" customHeight="1">
      <c r="A102" s="408">
        <v>5</v>
      </c>
      <c r="B102" s="409" t="s">
        <v>241</v>
      </c>
      <c r="C102" s="459"/>
      <c r="D102" s="446"/>
      <c r="E102" s="516"/>
      <c r="F102" s="557"/>
    </row>
    <row r="103" spans="1:40" s="354" customFormat="1" ht="15.75" customHeight="1">
      <c r="A103" s="358"/>
      <c r="B103" s="460" t="s">
        <v>104</v>
      </c>
      <c r="C103" s="452" t="s">
        <v>93</v>
      </c>
      <c r="D103" s="372">
        <v>599</v>
      </c>
      <c r="E103" s="515"/>
      <c r="F103" s="556">
        <f>ROUND(D103*E103,2)</f>
        <v>0</v>
      </c>
    </row>
    <row r="104" spans="1:40" s="338" customFormat="1" ht="121.15" customHeight="1">
      <c r="A104" s="408">
        <v>6</v>
      </c>
      <c r="B104" s="409" t="s">
        <v>242</v>
      </c>
      <c r="C104" s="459"/>
      <c r="D104" s="446"/>
      <c r="E104" s="531"/>
      <c r="F104" s="557"/>
    </row>
    <row r="105" spans="1:40" s="338" customFormat="1" ht="15.75" customHeight="1">
      <c r="A105" s="358"/>
      <c r="B105" s="460" t="s">
        <v>104</v>
      </c>
      <c r="C105" s="452" t="s">
        <v>93</v>
      </c>
      <c r="D105" s="372">
        <f>426+265</f>
        <v>691</v>
      </c>
      <c r="E105" s="515"/>
      <c r="F105" s="556">
        <f>ROUND(D105*E105,2)</f>
        <v>0</v>
      </c>
    </row>
    <row r="106" spans="1:40" s="338" customFormat="1" ht="105" customHeight="1">
      <c r="A106" s="408">
        <v>7</v>
      </c>
      <c r="B106" s="350" t="s">
        <v>243</v>
      </c>
      <c r="C106" s="459"/>
      <c r="D106" s="446"/>
      <c r="E106" s="531"/>
      <c r="F106" s="557"/>
    </row>
    <row r="107" spans="1:40" s="338" customFormat="1" ht="15.75" customHeight="1">
      <c r="A107" s="358"/>
      <c r="B107" s="460" t="s">
        <v>104</v>
      </c>
      <c r="C107" s="452" t="s">
        <v>93</v>
      </c>
      <c r="D107" s="372">
        <f>426+265</f>
        <v>691</v>
      </c>
      <c r="E107" s="515"/>
      <c r="F107" s="556">
        <f>ROUND(D107*E107,2)</f>
        <v>0</v>
      </c>
    </row>
    <row r="108" spans="1:40" s="338" customFormat="1" ht="165.75">
      <c r="A108" s="408">
        <v>8</v>
      </c>
      <c r="B108" s="350" t="s">
        <v>244</v>
      </c>
      <c r="C108" s="459"/>
      <c r="D108" s="446"/>
      <c r="E108" s="514"/>
      <c r="F108" s="557"/>
    </row>
    <row r="109" spans="1:40" s="338" customFormat="1" ht="15.75" customHeight="1">
      <c r="A109" s="369"/>
      <c r="B109" s="460" t="s">
        <v>104</v>
      </c>
      <c r="C109" s="452" t="s">
        <v>93</v>
      </c>
      <c r="D109" s="372">
        <f>426+864</f>
        <v>1290</v>
      </c>
      <c r="E109" s="515"/>
      <c r="F109" s="556">
        <f>ROUND(D109*E109,2)</f>
        <v>0</v>
      </c>
    </row>
    <row r="110" spans="1:40" s="338" customFormat="1" ht="13.5" customHeight="1">
      <c r="A110" s="599">
        <v>9</v>
      </c>
      <c r="B110" s="600" t="s">
        <v>245</v>
      </c>
      <c r="C110" s="601"/>
      <c r="D110" s="601"/>
      <c r="E110" s="602"/>
      <c r="F110" s="603"/>
    </row>
    <row r="111" spans="1:40" ht="173.65" customHeight="1">
      <c r="A111" s="599"/>
      <c r="B111" s="600"/>
      <c r="C111" s="601"/>
      <c r="D111" s="601"/>
      <c r="E111" s="602"/>
      <c r="F111" s="603"/>
    </row>
    <row r="112" spans="1:40" ht="14.25">
      <c r="A112" s="369"/>
      <c r="B112" s="460" t="s">
        <v>24</v>
      </c>
      <c r="C112" s="462" t="s">
        <v>93</v>
      </c>
      <c r="D112" s="372">
        <v>13</v>
      </c>
      <c r="E112" s="515"/>
      <c r="F112" s="556">
        <f>ROUND(D112*E112,2)</f>
        <v>0</v>
      </c>
      <c r="G112" s="382"/>
    </row>
    <row r="113" spans="1:7" ht="213" customHeight="1">
      <c r="A113" s="440">
        <v>10</v>
      </c>
      <c r="B113" s="350" t="s">
        <v>246</v>
      </c>
      <c r="C113" s="359"/>
      <c r="D113" s="463"/>
      <c r="E113" s="530"/>
      <c r="F113" s="568"/>
      <c r="G113" s="457"/>
    </row>
    <row r="114" spans="1:7" ht="15" customHeight="1" thickBot="1">
      <c r="A114" s="369"/>
      <c r="B114" s="363" t="s">
        <v>24</v>
      </c>
      <c r="C114" s="364" t="s">
        <v>93</v>
      </c>
      <c r="D114" s="378">
        <v>45</v>
      </c>
      <c r="E114" s="532"/>
      <c r="F114" s="570">
        <f>ROUND(D114*E114,2)</f>
        <v>0</v>
      </c>
      <c r="G114" s="457"/>
    </row>
    <row r="115" spans="1:7" ht="16.5" thickBot="1">
      <c r="A115" s="464"/>
      <c r="B115" s="433" t="s">
        <v>278</v>
      </c>
      <c r="C115" s="434"/>
      <c r="D115" s="435"/>
      <c r="E115" s="533"/>
      <c r="F115" s="571">
        <f>SUM(F94:F114)</f>
        <v>0</v>
      </c>
    </row>
    <row r="116" spans="1:7" ht="15.75" customHeight="1">
      <c r="A116" s="465"/>
      <c r="B116" s="437"/>
      <c r="C116" s="438"/>
      <c r="D116" s="439"/>
      <c r="E116" s="534"/>
    </row>
    <row r="117" spans="1:7" ht="15.75" customHeight="1">
      <c r="A117" s="465"/>
      <c r="B117" s="437"/>
      <c r="C117" s="438"/>
      <c r="D117" s="439"/>
      <c r="E117" s="534"/>
    </row>
    <row r="118" spans="1:7" ht="15.75" customHeight="1" thickBot="1">
      <c r="A118" s="465"/>
      <c r="B118" s="437"/>
      <c r="C118" s="438"/>
      <c r="D118" s="439"/>
      <c r="E118" s="534"/>
    </row>
    <row r="119" spans="1:7" ht="16.5" thickBot="1">
      <c r="A119" s="343" t="s">
        <v>16</v>
      </c>
      <c r="B119" s="344" t="s">
        <v>17</v>
      </c>
      <c r="C119" s="344"/>
      <c r="D119" s="345"/>
      <c r="E119" s="529"/>
      <c r="F119" s="567"/>
    </row>
    <row r="120" spans="1:7" s="466" customFormat="1" ht="145.9" customHeight="1">
      <c r="A120" s="346">
        <v>1</v>
      </c>
      <c r="B120" s="350" t="s">
        <v>44</v>
      </c>
      <c r="C120" s="348"/>
      <c r="D120" s="349"/>
      <c r="E120" s="535"/>
      <c r="F120" s="552"/>
    </row>
    <row r="121" spans="1:7" s="466" customFormat="1" ht="15.75" customHeight="1">
      <c r="A121" s="369"/>
      <c r="B121" s="370" t="s">
        <v>106</v>
      </c>
      <c r="C121" s="371" t="s">
        <v>10</v>
      </c>
      <c r="D121" s="467">
        <f>38+9</f>
        <v>47</v>
      </c>
      <c r="E121" s="536"/>
      <c r="F121" s="565">
        <f>ROUND(D121*E121,2)</f>
        <v>0</v>
      </c>
    </row>
    <row r="122" spans="1:7" s="466" customFormat="1" ht="142.5" customHeight="1">
      <c r="A122" s="358">
        <v>2</v>
      </c>
      <c r="B122" s="350" t="s">
        <v>247</v>
      </c>
      <c r="C122" s="366"/>
      <c r="D122" s="342"/>
      <c r="E122" s="537"/>
      <c r="F122" s="562"/>
    </row>
    <row r="123" spans="1:7" s="466" customFormat="1" ht="15.75" customHeight="1">
      <c r="A123" s="369"/>
      <c r="B123" s="370" t="s">
        <v>106</v>
      </c>
      <c r="C123" s="371" t="s">
        <v>10</v>
      </c>
      <c r="D123" s="467">
        <f>76+378</f>
        <v>454</v>
      </c>
      <c r="E123" s="536"/>
      <c r="F123" s="565">
        <f>ROUND(D123*E123,2)</f>
        <v>0</v>
      </c>
    </row>
    <row r="124" spans="1:7" s="466" customFormat="1" ht="182.25" customHeight="1">
      <c r="A124" s="358">
        <v>3</v>
      </c>
      <c r="B124" s="468" t="s">
        <v>111</v>
      </c>
      <c r="C124" s="375"/>
      <c r="D124" s="342"/>
      <c r="E124" s="537"/>
      <c r="F124" s="562"/>
    </row>
    <row r="125" spans="1:7" s="466" customFormat="1" ht="15.75" customHeight="1">
      <c r="A125" s="369"/>
      <c r="B125" s="370" t="s">
        <v>39</v>
      </c>
      <c r="C125" s="371" t="s">
        <v>14</v>
      </c>
      <c r="D125" s="467">
        <f>6+3</f>
        <v>9</v>
      </c>
      <c r="E125" s="536"/>
      <c r="F125" s="565">
        <f>ROUND(D125*E125,2)</f>
        <v>0</v>
      </c>
    </row>
    <row r="126" spans="1:7" s="426" customFormat="1" ht="213" customHeight="1">
      <c r="A126" s="103">
        <v>4</v>
      </c>
      <c r="B126" s="350" t="s">
        <v>113</v>
      </c>
      <c r="C126" s="359"/>
      <c r="D126" s="425"/>
      <c r="E126" s="524"/>
      <c r="F126" s="274"/>
      <c r="G126" s="388"/>
    </row>
    <row r="127" spans="1:7" s="426" customFormat="1" ht="15.75" customHeight="1">
      <c r="A127" s="104"/>
      <c r="B127" s="363" t="s">
        <v>13</v>
      </c>
      <c r="C127" s="364" t="s">
        <v>10</v>
      </c>
      <c r="D127" s="427">
        <f>34+10</f>
        <v>44</v>
      </c>
      <c r="E127" s="525"/>
      <c r="F127" s="565">
        <f>ROUND(D127*E127,2)</f>
        <v>0</v>
      </c>
      <c r="G127" s="388"/>
    </row>
    <row r="128" spans="1:7" s="426" customFormat="1" ht="202.9" customHeight="1">
      <c r="A128" s="103">
        <v>5</v>
      </c>
      <c r="B128" s="399" t="s">
        <v>248</v>
      </c>
      <c r="C128" s="359"/>
      <c r="D128" s="425"/>
      <c r="E128" s="524"/>
      <c r="F128" s="274"/>
      <c r="G128" s="388"/>
    </row>
    <row r="129" spans="1:7" s="426" customFormat="1" ht="15.75" customHeight="1">
      <c r="A129" s="104"/>
      <c r="B129" s="363" t="s">
        <v>249</v>
      </c>
      <c r="C129" s="364" t="s">
        <v>250</v>
      </c>
      <c r="D129" s="427">
        <f>85+25</f>
        <v>110</v>
      </c>
      <c r="E129" s="525"/>
      <c r="F129" s="565">
        <f>ROUND(D129*E129,2)</f>
        <v>0</v>
      </c>
      <c r="G129" s="388"/>
    </row>
    <row r="130" spans="1:7" s="426" customFormat="1" ht="178.5">
      <c r="A130" s="103">
        <v>6</v>
      </c>
      <c r="B130" s="350" t="s">
        <v>114</v>
      </c>
      <c r="C130" s="359"/>
      <c r="D130" s="425"/>
      <c r="E130" s="524"/>
      <c r="F130" s="274"/>
      <c r="G130" s="388"/>
    </row>
    <row r="131" spans="1:7" s="426" customFormat="1" ht="15.75" customHeight="1">
      <c r="A131" s="104"/>
      <c r="B131" s="389" t="s">
        <v>249</v>
      </c>
      <c r="C131" s="364" t="s">
        <v>250</v>
      </c>
      <c r="D131" s="427">
        <f>3+1</f>
        <v>4</v>
      </c>
      <c r="E131" s="525"/>
      <c r="F131" s="565">
        <f>ROUND(D131*E131,2)</f>
        <v>0</v>
      </c>
      <c r="G131" s="388"/>
    </row>
    <row r="132" spans="1:7" s="426" customFormat="1" ht="178.5">
      <c r="A132" s="103">
        <v>7</v>
      </c>
      <c r="B132" s="350" t="s">
        <v>115</v>
      </c>
      <c r="C132" s="359"/>
      <c r="D132" s="425"/>
      <c r="E132" s="524"/>
      <c r="F132" s="274"/>
      <c r="G132" s="388"/>
    </row>
    <row r="133" spans="1:7" s="426" customFormat="1" ht="15.75" customHeight="1">
      <c r="A133" s="104"/>
      <c r="B133" s="389" t="s">
        <v>249</v>
      </c>
      <c r="C133" s="364" t="s">
        <v>250</v>
      </c>
      <c r="D133" s="427">
        <f>63+18</f>
        <v>81</v>
      </c>
      <c r="E133" s="525"/>
      <c r="F133" s="565">
        <f>ROUND(D133*E133,2)</f>
        <v>0</v>
      </c>
      <c r="G133" s="388"/>
    </row>
    <row r="134" spans="1:7" s="471" customFormat="1" ht="142.15" customHeight="1">
      <c r="A134" s="469">
        <v>8</v>
      </c>
      <c r="B134" s="350" t="s">
        <v>116</v>
      </c>
      <c r="C134" s="359"/>
      <c r="D134" s="470"/>
      <c r="E134" s="538"/>
      <c r="F134" s="572"/>
    </row>
    <row r="135" spans="1:7" s="471" customFormat="1" ht="15.75" thickBot="1">
      <c r="A135" s="472"/>
      <c r="B135" s="473" t="s">
        <v>39</v>
      </c>
      <c r="C135" s="364" t="s">
        <v>14</v>
      </c>
      <c r="D135" s="474">
        <f>6+3</f>
        <v>9</v>
      </c>
      <c r="E135" s="539"/>
      <c r="F135" s="556">
        <f>ROUND(D135*E135,2)</f>
        <v>0</v>
      </c>
    </row>
    <row r="136" spans="1:7" ht="16.5" thickBot="1">
      <c r="A136" s="464"/>
      <c r="B136" s="433" t="s">
        <v>279</v>
      </c>
      <c r="C136" s="434"/>
      <c r="D136" s="435"/>
      <c r="E136" s="526"/>
      <c r="F136" s="571">
        <f>SUM(F121:F135)</f>
        <v>0</v>
      </c>
    </row>
    <row r="137" spans="1:7" ht="15.75" customHeight="1">
      <c r="A137" s="465"/>
      <c r="B137" s="437"/>
      <c r="C137" s="438"/>
      <c r="D137" s="439"/>
      <c r="E137" s="527"/>
    </row>
    <row r="138" spans="1:7" ht="15.75" customHeight="1">
      <c r="A138" s="465"/>
      <c r="B138" s="437"/>
      <c r="C138" s="438"/>
      <c r="D138" s="439"/>
      <c r="E138" s="527"/>
    </row>
    <row r="139" spans="1:7" ht="15.75" customHeight="1">
      <c r="A139" s="465"/>
      <c r="B139" s="437"/>
      <c r="C139" s="438"/>
      <c r="D139" s="439"/>
      <c r="E139" s="527"/>
    </row>
    <row r="140" spans="1:7" ht="15.75" customHeight="1" thickBot="1">
      <c r="A140" s="465"/>
      <c r="B140" s="437"/>
      <c r="C140" s="438"/>
      <c r="D140" s="439"/>
      <c r="E140" s="527"/>
    </row>
    <row r="141" spans="1:7" ht="16.5" thickBot="1">
      <c r="A141" s="343" t="s">
        <v>18</v>
      </c>
      <c r="B141" s="344" t="s">
        <v>251</v>
      </c>
      <c r="C141" s="344"/>
      <c r="D141" s="345"/>
      <c r="E141" s="526"/>
      <c r="F141" s="567"/>
    </row>
    <row r="142" spans="1:7" ht="147" customHeight="1">
      <c r="A142" s="358">
        <v>1</v>
      </c>
      <c r="B142" s="391" t="s">
        <v>252</v>
      </c>
      <c r="C142" s="366"/>
      <c r="D142" s="342"/>
      <c r="E142" s="540"/>
      <c r="F142" s="557"/>
    </row>
    <row r="143" spans="1:7" ht="27" customHeight="1">
      <c r="A143" s="358" t="s">
        <v>19</v>
      </c>
      <c r="B143" s="391" t="s">
        <v>253</v>
      </c>
      <c r="C143" s="461" t="s">
        <v>28</v>
      </c>
      <c r="D143" s="342">
        <v>1</v>
      </c>
      <c r="E143" s="514"/>
      <c r="F143" s="562">
        <f>ROUND(D143*E143,2)</f>
        <v>0</v>
      </c>
    </row>
    <row r="144" spans="1:7" ht="27" customHeight="1">
      <c r="A144" s="358" t="s">
        <v>20</v>
      </c>
      <c r="B144" s="391" t="s">
        <v>254</v>
      </c>
      <c r="C144" s="461" t="s">
        <v>28</v>
      </c>
      <c r="D144" s="342">
        <v>1</v>
      </c>
      <c r="E144" s="514"/>
      <c r="F144" s="562">
        <f>ROUND(D144*E144,2)</f>
        <v>0</v>
      </c>
    </row>
    <row r="145" spans="1:6" ht="27" customHeight="1">
      <c r="A145" s="369" t="s">
        <v>31</v>
      </c>
      <c r="B145" s="475" t="s">
        <v>255</v>
      </c>
      <c r="C145" s="371" t="s">
        <v>28</v>
      </c>
      <c r="D145" s="372">
        <v>1</v>
      </c>
      <c r="E145" s="515"/>
      <c r="F145" s="565">
        <f>ROUND(D145*E145,2)</f>
        <v>0</v>
      </c>
    </row>
    <row r="146" spans="1:6" ht="89.25">
      <c r="A146" s="358">
        <v>2</v>
      </c>
      <c r="B146" s="391" t="s">
        <v>256</v>
      </c>
      <c r="C146" s="366"/>
      <c r="D146" s="342"/>
      <c r="E146" s="540"/>
      <c r="F146" s="557"/>
    </row>
    <row r="147" spans="1:6" ht="15.75" customHeight="1">
      <c r="A147" s="369"/>
      <c r="B147" s="376" t="s">
        <v>24</v>
      </c>
      <c r="C147" s="371" t="s">
        <v>93</v>
      </c>
      <c r="D147" s="372">
        <f>6+8</f>
        <v>14</v>
      </c>
      <c r="E147" s="515"/>
      <c r="F147" s="565">
        <f>ROUND(D147*E147,2)</f>
        <v>0</v>
      </c>
    </row>
    <row r="148" spans="1:6" ht="119.25" customHeight="1">
      <c r="A148" s="358">
        <v>3</v>
      </c>
      <c r="B148" s="391" t="s">
        <v>175</v>
      </c>
      <c r="C148" s="366"/>
      <c r="D148" s="342"/>
      <c r="E148" s="540"/>
      <c r="F148" s="557"/>
    </row>
    <row r="149" spans="1:6" ht="15.75" customHeight="1">
      <c r="A149" s="369"/>
      <c r="B149" s="376" t="s">
        <v>24</v>
      </c>
      <c r="C149" s="371" t="s">
        <v>93</v>
      </c>
      <c r="D149" s="372">
        <f>3+4</f>
        <v>7</v>
      </c>
      <c r="E149" s="515"/>
      <c r="F149" s="565">
        <f>ROUND(D149*E149,2)</f>
        <v>0</v>
      </c>
    </row>
    <row r="150" spans="1:6" ht="119.25" customHeight="1">
      <c r="A150" s="358">
        <v>4</v>
      </c>
      <c r="B150" s="391" t="s">
        <v>176</v>
      </c>
      <c r="C150" s="366"/>
      <c r="D150" s="342"/>
      <c r="E150" s="540"/>
      <c r="F150" s="557"/>
    </row>
    <row r="151" spans="1:6" ht="15.75" customHeight="1">
      <c r="A151" s="369"/>
      <c r="B151" s="376" t="s">
        <v>24</v>
      </c>
      <c r="C151" s="371" t="s">
        <v>93</v>
      </c>
      <c r="D151" s="372">
        <f>3+4</f>
        <v>7</v>
      </c>
      <c r="E151" s="515"/>
      <c r="F151" s="565">
        <f>ROUND(D151*E151,2)</f>
        <v>0</v>
      </c>
    </row>
    <row r="152" spans="1:6" s="379" customFormat="1" ht="141" customHeight="1">
      <c r="A152" s="395">
        <v>5</v>
      </c>
      <c r="B152" s="381" t="s">
        <v>80</v>
      </c>
      <c r="C152" s="396"/>
      <c r="D152" s="397"/>
      <c r="E152" s="519"/>
      <c r="F152" s="559"/>
    </row>
    <row r="153" spans="1:6" s="379" customFormat="1">
      <c r="A153" s="476"/>
      <c r="B153" s="418" t="s">
        <v>39</v>
      </c>
      <c r="C153" s="403" t="s">
        <v>14</v>
      </c>
      <c r="D153" s="357">
        <f>6+7</f>
        <v>13</v>
      </c>
      <c r="E153" s="523"/>
      <c r="F153" s="564">
        <f>ROUND(D153*E153,2)</f>
        <v>0</v>
      </c>
    </row>
    <row r="154" spans="1:6" s="379" customFormat="1" ht="133.15" customHeight="1">
      <c r="A154" s="395">
        <v>6</v>
      </c>
      <c r="B154" s="381" t="s">
        <v>79</v>
      </c>
      <c r="C154" s="396"/>
      <c r="D154" s="397"/>
      <c r="E154" s="519"/>
      <c r="F154" s="559"/>
    </row>
    <row r="155" spans="1:6" s="379" customFormat="1">
      <c r="A155" s="476"/>
      <c r="B155" s="418" t="s">
        <v>13</v>
      </c>
      <c r="C155" s="403" t="s">
        <v>10</v>
      </c>
      <c r="D155" s="357">
        <f>24+28</f>
        <v>52</v>
      </c>
      <c r="E155" s="523"/>
      <c r="F155" s="564">
        <f>ROUND(D155*E155,2)</f>
        <v>0</v>
      </c>
    </row>
    <row r="156" spans="1:6" s="354" customFormat="1" ht="142.9" customHeight="1">
      <c r="A156" s="103">
        <v>7</v>
      </c>
      <c r="B156" s="350" t="s">
        <v>257</v>
      </c>
      <c r="C156" s="477"/>
      <c r="D156" s="425"/>
      <c r="E156" s="524"/>
      <c r="F156" s="274"/>
    </row>
    <row r="157" spans="1:6" s="354" customFormat="1">
      <c r="A157" s="104"/>
      <c r="B157" s="363" t="s">
        <v>39</v>
      </c>
      <c r="C157" s="364" t="s">
        <v>14</v>
      </c>
      <c r="D157" s="427">
        <f>1+1</f>
        <v>2</v>
      </c>
      <c r="E157" s="541"/>
      <c r="F157" s="556">
        <f t="shared" ref="F157" si="1">ROUND(D157*E157,2)</f>
        <v>0</v>
      </c>
    </row>
    <row r="158" spans="1:6" s="354" customFormat="1" ht="142.9" customHeight="1">
      <c r="A158" s="103">
        <v>8</v>
      </c>
      <c r="B158" s="350" t="s">
        <v>258</v>
      </c>
      <c r="C158" s="477"/>
      <c r="D158" s="425"/>
      <c r="E158" s="524"/>
      <c r="F158" s="274"/>
    </row>
    <row r="159" spans="1:6" s="354" customFormat="1">
      <c r="A159" s="104"/>
      <c r="B159" s="363" t="s">
        <v>39</v>
      </c>
      <c r="C159" s="364" t="s">
        <v>14</v>
      </c>
      <c r="D159" s="427">
        <v>1</v>
      </c>
      <c r="E159" s="541"/>
      <c r="F159" s="556">
        <f t="shared" ref="F159" si="2">ROUND(D159*E159,2)</f>
        <v>0</v>
      </c>
    </row>
    <row r="160" spans="1:6" s="354" customFormat="1" ht="142.9" customHeight="1">
      <c r="A160" s="103">
        <v>9</v>
      </c>
      <c r="B160" s="350" t="s">
        <v>259</v>
      </c>
      <c r="C160" s="477"/>
      <c r="D160" s="425"/>
      <c r="E160" s="524"/>
      <c r="F160" s="274"/>
    </row>
    <row r="161" spans="1:20" s="354" customFormat="1">
      <c r="A161" s="104"/>
      <c r="B161" s="363" t="s">
        <v>39</v>
      </c>
      <c r="C161" s="364" t="s">
        <v>14</v>
      </c>
      <c r="D161" s="427">
        <f>2+1</f>
        <v>3</v>
      </c>
      <c r="E161" s="541"/>
      <c r="F161" s="556">
        <f t="shared" ref="F161" si="3">ROUND(D161*E161,2)</f>
        <v>0</v>
      </c>
    </row>
    <row r="162" spans="1:20" s="379" customFormat="1" ht="175.15" customHeight="1">
      <c r="A162" s="395">
        <v>10</v>
      </c>
      <c r="B162" s="381" t="s">
        <v>179</v>
      </c>
      <c r="C162" s="396"/>
      <c r="D162" s="397"/>
      <c r="E162" s="519"/>
      <c r="F162" s="559"/>
    </row>
    <row r="163" spans="1:20" s="379" customFormat="1">
      <c r="A163" s="476"/>
      <c r="B163" s="418" t="s">
        <v>39</v>
      </c>
      <c r="C163" s="403" t="s">
        <v>14</v>
      </c>
      <c r="D163" s="357">
        <f>3+2</f>
        <v>5</v>
      </c>
      <c r="E163" s="523"/>
      <c r="F163" s="564">
        <f>ROUND(D163*E163,2)</f>
        <v>0</v>
      </c>
    </row>
    <row r="164" spans="1:20" s="379" customFormat="1" ht="175.15" customHeight="1">
      <c r="A164" s="395">
        <v>11</v>
      </c>
      <c r="B164" s="381" t="s">
        <v>180</v>
      </c>
      <c r="C164" s="396"/>
      <c r="D164" s="397"/>
      <c r="E164" s="519"/>
      <c r="F164" s="559"/>
    </row>
    <row r="165" spans="1:20" s="379" customFormat="1">
      <c r="A165" s="476"/>
      <c r="B165" s="418" t="s">
        <v>39</v>
      </c>
      <c r="C165" s="403" t="s">
        <v>14</v>
      </c>
      <c r="D165" s="357">
        <f>3+3</f>
        <v>6</v>
      </c>
      <c r="E165" s="523"/>
      <c r="F165" s="564">
        <f>ROUND(D165*E165,2)</f>
        <v>0</v>
      </c>
    </row>
    <row r="166" spans="1:20" s="379" customFormat="1" ht="175.15" customHeight="1">
      <c r="A166" s="395">
        <v>12</v>
      </c>
      <c r="B166" s="381" t="s">
        <v>260</v>
      </c>
      <c r="C166" s="396"/>
      <c r="D166" s="397"/>
      <c r="E166" s="519"/>
      <c r="F166" s="559"/>
      <c r="G166" s="382"/>
      <c r="H166" s="382"/>
      <c r="I166" s="382"/>
      <c r="J166" s="382"/>
      <c r="K166" s="382"/>
      <c r="L166" s="382"/>
      <c r="M166" s="382"/>
      <c r="N166" s="382"/>
      <c r="O166" s="382"/>
      <c r="P166" s="382"/>
      <c r="Q166" s="382"/>
      <c r="R166" s="382"/>
      <c r="S166" s="382"/>
      <c r="T166" s="382"/>
    </row>
    <row r="167" spans="1:20" s="379" customFormat="1">
      <c r="A167" s="476"/>
      <c r="B167" s="418" t="s">
        <v>39</v>
      </c>
      <c r="C167" s="403" t="s">
        <v>14</v>
      </c>
      <c r="D167" s="357">
        <v>1</v>
      </c>
      <c r="E167" s="523"/>
      <c r="F167" s="564">
        <f>ROUND(D167*E167,2)</f>
        <v>0</v>
      </c>
      <c r="G167" s="382"/>
      <c r="H167" s="382"/>
      <c r="I167" s="382"/>
      <c r="J167" s="382"/>
      <c r="K167" s="382"/>
      <c r="L167" s="382"/>
      <c r="M167" s="382"/>
      <c r="N167" s="382"/>
      <c r="O167" s="382"/>
      <c r="P167" s="382"/>
      <c r="Q167" s="382"/>
      <c r="R167" s="382"/>
      <c r="S167" s="382"/>
      <c r="T167" s="382"/>
    </row>
    <row r="168" spans="1:20" s="379" customFormat="1" ht="175.15" customHeight="1">
      <c r="A168" s="395">
        <v>13</v>
      </c>
      <c r="B168" s="381" t="s">
        <v>261</v>
      </c>
      <c r="C168" s="396"/>
      <c r="D168" s="397"/>
      <c r="E168" s="519"/>
      <c r="F168" s="559"/>
      <c r="G168" s="382"/>
      <c r="H168" s="382"/>
      <c r="I168" s="382"/>
      <c r="J168" s="382"/>
      <c r="K168" s="382"/>
      <c r="L168" s="382"/>
      <c r="M168" s="382"/>
      <c r="N168" s="382"/>
      <c r="O168" s="382"/>
      <c r="P168" s="382"/>
      <c r="Q168" s="382"/>
      <c r="R168" s="382"/>
      <c r="S168" s="382"/>
      <c r="T168" s="382"/>
    </row>
    <row r="169" spans="1:20" s="379" customFormat="1">
      <c r="A169" s="476"/>
      <c r="B169" s="418" t="s">
        <v>39</v>
      </c>
      <c r="C169" s="403" t="s">
        <v>14</v>
      </c>
      <c r="D169" s="357">
        <v>1</v>
      </c>
      <c r="E169" s="523"/>
      <c r="F169" s="564">
        <f>ROUND(D169*E169,2)</f>
        <v>0</v>
      </c>
      <c r="G169" s="382"/>
      <c r="H169" s="382"/>
      <c r="I169" s="382"/>
      <c r="J169" s="382"/>
      <c r="K169" s="382"/>
      <c r="L169" s="382"/>
      <c r="M169" s="382"/>
      <c r="N169" s="382"/>
      <c r="O169" s="382"/>
      <c r="P169" s="382"/>
      <c r="Q169" s="382"/>
      <c r="R169" s="382"/>
      <c r="S169" s="382"/>
      <c r="T169" s="382"/>
    </row>
    <row r="170" spans="1:20" s="354" customFormat="1" ht="102">
      <c r="A170" s="103">
        <v>14</v>
      </c>
      <c r="B170" s="350" t="s">
        <v>262</v>
      </c>
      <c r="C170" s="477"/>
      <c r="D170" s="425"/>
      <c r="E170" s="524"/>
      <c r="F170" s="274"/>
    </row>
    <row r="171" spans="1:20" s="354" customFormat="1">
      <c r="A171" s="104"/>
      <c r="B171" s="363" t="s">
        <v>39</v>
      </c>
      <c r="C171" s="364" t="s">
        <v>14</v>
      </c>
      <c r="D171" s="427">
        <v>5</v>
      </c>
      <c r="E171" s="541"/>
      <c r="F171" s="556">
        <f t="shared" ref="F171" si="4">ROUND(D171*E171,2)</f>
        <v>0</v>
      </c>
    </row>
    <row r="172" spans="1:20" s="354" customFormat="1" ht="102">
      <c r="A172" s="103">
        <v>15</v>
      </c>
      <c r="B172" s="350" t="s">
        <v>263</v>
      </c>
      <c r="C172" s="477"/>
      <c r="D172" s="425"/>
      <c r="E172" s="524"/>
      <c r="F172" s="274"/>
    </row>
    <row r="173" spans="1:20" s="354" customFormat="1">
      <c r="A173" s="104"/>
      <c r="B173" s="363" t="s">
        <v>39</v>
      </c>
      <c r="C173" s="364" t="s">
        <v>14</v>
      </c>
      <c r="D173" s="427">
        <v>6</v>
      </c>
      <c r="E173" s="541"/>
      <c r="F173" s="556">
        <f t="shared" ref="F173" si="5">ROUND(D173*E173,2)</f>
        <v>0</v>
      </c>
    </row>
    <row r="174" spans="1:20" ht="142.5" customHeight="1">
      <c r="A174" s="358">
        <v>16</v>
      </c>
      <c r="B174" s="350" t="s">
        <v>264</v>
      </c>
      <c r="C174" s="359"/>
      <c r="D174" s="394"/>
      <c r="E174" s="540"/>
      <c r="F174" s="557"/>
    </row>
    <row r="175" spans="1:20" ht="15.75" customHeight="1">
      <c r="A175" s="369"/>
      <c r="B175" s="363" t="s">
        <v>13</v>
      </c>
      <c r="C175" s="364" t="s">
        <v>10</v>
      </c>
      <c r="D175" s="373">
        <f>80+40</f>
        <v>120</v>
      </c>
      <c r="E175" s="515"/>
      <c r="F175" s="565">
        <f>ROUND(D175*E175,2)</f>
        <v>0</v>
      </c>
    </row>
    <row r="176" spans="1:20" ht="153">
      <c r="A176" s="358">
        <v>17</v>
      </c>
      <c r="B176" s="350" t="s">
        <v>265</v>
      </c>
      <c r="C176" s="359"/>
      <c r="D176" s="394"/>
      <c r="E176" s="540"/>
      <c r="F176" s="557"/>
    </row>
    <row r="177" spans="1:6" ht="15.75" customHeight="1">
      <c r="A177" s="369"/>
      <c r="B177" s="363" t="s">
        <v>13</v>
      </c>
      <c r="C177" s="364" t="s">
        <v>10</v>
      </c>
      <c r="D177" s="373">
        <f>20+10</f>
        <v>30</v>
      </c>
      <c r="E177" s="515"/>
      <c r="F177" s="565">
        <f>ROUND(D177*E177,2)</f>
        <v>0</v>
      </c>
    </row>
    <row r="178" spans="1:6" ht="140.25">
      <c r="A178" s="358">
        <v>18</v>
      </c>
      <c r="B178" s="350" t="s">
        <v>266</v>
      </c>
      <c r="C178" s="359"/>
      <c r="D178" s="394"/>
      <c r="E178" s="540"/>
      <c r="F178" s="557"/>
    </row>
    <row r="179" spans="1:6" ht="15" customHeight="1">
      <c r="A179" s="369"/>
      <c r="B179" s="363" t="s">
        <v>13</v>
      </c>
      <c r="C179" s="364" t="s">
        <v>10</v>
      </c>
      <c r="D179" s="373">
        <f>6.5+3.5</f>
        <v>10</v>
      </c>
      <c r="E179" s="515"/>
      <c r="F179" s="565">
        <f>ROUND(D179*E179,2)</f>
        <v>0</v>
      </c>
    </row>
    <row r="180" spans="1:6" ht="141.75" customHeight="1">
      <c r="A180" s="358">
        <v>19</v>
      </c>
      <c r="B180" s="350" t="s">
        <v>267</v>
      </c>
      <c r="C180" s="359"/>
      <c r="D180" s="394"/>
      <c r="E180" s="540"/>
      <c r="F180" s="557"/>
    </row>
    <row r="181" spans="1:6" ht="15.75" customHeight="1">
      <c r="A181" s="369"/>
      <c r="B181" s="363" t="s">
        <v>13</v>
      </c>
      <c r="C181" s="364" t="s">
        <v>10</v>
      </c>
      <c r="D181" s="373">
        <f>7.5+7</f>
        <v>14.5</v>
      </c>
      <c r="E181" s="515"/>
      <c r="F181" s="565">
        <f>ROUND(D181*E181,2)</f>
        <v>0</v>
      </c>
    </row>
    <row r="182" spans="1:6" ht="153.75" customHeight="1">
      <c r="A182" s="358">
        <v>20</v>
      </c>
      <c r="B182" s="350" t="s">
        <v>268</v>
      </c>
      <c r="C182" s="359"/>
      <c r="D182" s="394"/>
      <c r="E182" s="540"/>
      <c r="F182" s="557"/>
    </row>
    <row r="183" spans="1:6" ht="15.75" customHeight="1">
      <c r="A183" s="369"/>
      <c r="B183" s="363" t="s">
        <v>90</v>
      </c>
      <c r="C183" s="364" t="s">
        <v>91</v>
      </c>
      <c r="D183" s="373">
        <f>92+63</f>
        <v>155</v>
      </c>
      <c r="E183" s="515"/>
      <c r="F183" s="565">
        <f>ROUND(D183*E183,2)</f>
        <v>0</v>
      </c>
    </row>
    <row r="184" spans="1:6" s="354" customFormat="1" ht="174" customHeight="1">
      <c r="A184" s="103">
        <v>21</v>
      </c>
      <c r="B184" s="350" t="s">
        <v>269</v>
      </c>
      <c r="C184" s="477"/>
      <c r="D184" s="425"/>
      <c r="E184" s="524"/>
      <c r="F184" s="274"/>
    </row>
    <row r="185" spans="1:6" s="354" customFormat="1">
      <c r="A185" s="104"/>
      <c r="B185" s="363" t="s">
        <v>13</v>
      </c>
      <c r="C185" s="364" t="s">
        <v>10</v>
      </c>
      <c r="D185" s="427">
        <f>(13.5+10.5)+2</f>
        <v>26</v>
      </c>
      <c r="E185" s="541"/>
      <c r="F185" s="556">
        <f>ROUND(D185*E185,2)</f>
        <v>0</v>
      </c>
    </row>
    <row r="186" spans="1:6" s="354" customFormat="1" ht="165.75">
      <c r="A186" s="358">
        <v>22</v>
      </c>
      <c r="B186" s="350" t="s">
        <v>270</v>
      </c>
      <c r="C186" s="359"/>
      <c r="D186" s="394"/>
      <c r="E186" s="540"/>
      <c r="F186" s="557"/>
    </row>
    <row r="187" spans="1:6" s="354" customFormat="1" ht="13.5" thickBot="1">
      <c r="A187" s="369"/>
      <c r="B187" s="363" t="s">
        <v>13</v>
      </c>
      <c r="C187" s="364" t="s">
        <v>10</v>
      </c>
      <c r="D187" s="373">
        <f>66+66</f>
        <v>132</v>
      </c>
      <c r="E187" s="515"/>
      <c r="F187" s="556">
        <f>ROUND(D187*E187,2)</f>
        <v>0</v>
      </c>
    </row>
    <row r="188" spans="1:6" ht="16.5" thickBot="1">
      <c r="A188" s="464"/>
      <c r="B188" s="433" t="s">
        <v>280</v>
      </c>
      <c r="C188" s="434"/>
      <c r="D188" s="435"/>
      <c r="E188" s="529"/>
      <c r="F188" s="571">
        <f>SUM(F143:F187)</f>
        <v>0</v>
      </c>
    </row>
    <row r="189" spans="1:6" ht="15.75">
      <c r="A189" s="465"/>
      <c r="B189" s="437"/>
      <c r="C189" s="438"/>
      <c r="D189" s="439"/>
    </row>
    <row r="190" spans="1:6" ht="15.75">
      <c r="A190" s="465"/>
      <c r="B190" s="437"/>
      <c r="C190" s="438"/>
      <c r="D190" s="439"/>
    </row>
    <row r="191" spans="1:6" ht="16.5" thickBot="1">
      <c r="A191" s="465"/>
      <c r="B191" s="437"/>
      <c r="C191" s="438"/>
      <c r="D191" s="439"/>
    </row>
    <row r="192" spans="1:6" s="354" customFormat="1" ht="16.5" thickBot="1">
      <c r="A192" s="478" t="s">
        <v>29</v>
      </c>
      <c r="B192" s="479" t="s">
        <v>41</v>
      </c>
      <c r="C192" s="479"/>
      <c r="D192" s="480"/>
      <c r="E192" s="542"/>
      <c r="F192" s="573"/>
    </row>
    <row r="193" spans="1:6" s="354" customFormat="1" ht="89.25">
      <c r="A193" s="481">
        <v>1</v>
      </c>
      <c r="B193" s="482" t="s">
        <v>271</v>
      </c>
      <c r="C193" s="483"/>
      <c r="D193" s="342"/>
      <c r="E193" s="543"/>
      <c r="F193" s="574"/>
    </row>
    <row r="194" spans="1:6" s="354" customFormat="1" ht="27" customHeight="1">
      <c r="A194" s="481" t="s">
        <v>19</v>
      </c>
      <c r="B194" s="484" t="s">
        <v>21</v>
      </c>
      <c r="C194" s="483" t="s">
        <v>14</v>
      </c>
      <c r="D194" s="342">
        <v>6</v>
      </c>
      <c r="E194" s="543"/>
      <c r="F194" s="575">
        <f>ROUND(D194*E194,2)</f>
        <v>0</v>
      </c>
    </row>
    <row r="195" spans="1:6" s="354" customFormat="1" ht="27" customHeight="1">
      <c r="A195" s="481" t="s">
        <v>20</v>
      </c>
      <c r="B195" s="484" t="s">
        <v>22</v>
      </c>
      <c r="C195" s="483" t="s">
        <v>14</v>
      </c>
      <c r="D195" s="342">
        <v>4</v>
      </c>
      <c r="E195" s="543"/>
      <c r="F195" s="562">
        <f>ROUND(D195*E195,2)</f>
        <v>0</v>
      </c>
    </row>
    <row r="196" spans="1:6" s="354" customFormat="1" ht="77.25" thickBot="1">
      <c r="A196" s="481" t="s">
        <v>31</v>
      </c>
      <c r="B196" s="484" t="s">
        <v>272</v>
      </c>
      <c r="C196" s="483" t="s">
        <v>14</v>
      </c>
      <c r="D196" s="342">
        <v>3</v>
      </c>
      <c r="E196" s="543"/>
      <c r="F196" s="576">
        <f>ROUND(D196*E196,2)</f>
        <v>0</v>
      </c>
    </row>
    <row r="197" spans="1:6" s="354" customFormat="1" ht="16.5" thickBot="1">
      <c r="A197" s="485"/>
      <c r="B197" s="486" t="s">
        <v>281</v>
      </c>
      <c r="C197" s="487"/>
      <c r="D197" s="488"/>
      <c r="E197" s="542"/>
      <c r="F197" s="577">
        <f>SUM(F193:F196)</f>
        <v>0</v>
      </c>
    </row>
    <row r="198" spans="1:6" ht="15.75">
      <c r="A198" s="465"/>
      <c r="B198" s="437"/>
      <c r="C198" s="438"/>
      <c r="D198" s="439"/>
    </row>
    <row r="199" spans="1:6" ht="15.75">
      <c r="A199" s="465"/>
      <c r="B199" s="437"/>
      <c r="C199" s="438"/>
      <c r="D199" s="439"/>
    </row>
    <row r="200" spans="1:6" ht="15.75">
      <c r="A200" s="465"/>
      <c r="B200" s="437"/>
      <c r="C200" s="438"/>
      <c r="D200" s="439"/>
    </row>
    <row r="201" spans="1:6" ht="16.5" thickBot="1">
      <c r="A201" s="465"/>
      <c r="B201" s="437"/>
      <c r="C201" s="438"/>
      <c r="D201" s="439"/>
    </row>
    <row r="202" spans="1:6" ht="16.5" customHeight="1" thickBot="1">
      <c r="A202" s="489"/>
      <c r="B202" s="490" t="s">
        <v>273</v>
      </c>
      <c r="C202" s="491"/>
      <c r="D202" s="492"/>
      <c r="E202" s="529"/>
      <c r="F202" s="567"/>
    </row>
    <row r="203" spans="1:6" ht="14.25">
      <c r="A203" s="493"/>
      <c r="B203" s="494"/>
      <c r="C203" s="441"/>
      <c r="D203" s="342"/>
      <c r="F203" s="578"/>
    </row>
    <row r="204" spans="1:6" ht="15">
      <c r="A204" s="495" t="s">
        <v>6</v>
      </c>
      <c r="B204" s="496" t="s">
        <v>7</v>
      </c>
      <c r="C204" s="497"/>
      <c r="D204" s="498"/>
      <c r="F204" s="579">
        <f>F72</f>
        <v>0</v>
      </c>
    </row>
    <row r="205" spans="1:6" ht="15">
      <c r="A205" s="495"/>
      <c r="B205" s="496"/>
      <c r="C205" s="497"/>
      <c r="D205" s="498"/>
      <c r="F205" s="579"/>
    </row>
    <row r="206" spans="1:6" ht="15">
      <c r="A206" s="495" t="s">
        <v>8</v>
      </c>
      <c r="B206" s="496" t="s">
        <v>9</v>
      </c>
      <c r="C206" s="497"/>
      <c r="D206" s="498"/>
      <c r="F206" s="579">
        <f>F89</f>
        <v>0</v>
      </c>
    </row>
    <row r="207" spans="1:6" ht="15">
      <c r="A207" s="495"/>
      <c r="B207" s="496"/>
      <c r="C207" s="497"/>
      <c r="D207" s="498"/>
      <c r="F207" s="579"/>
    </row>
    <row r="208" spans="1:6" ht="15">
      <c r="A208" s="495" t="s">
        <v>15</v>
      </c>
      <c r="B208" s="496" t="str">
        <f>B93</f>
        <v>Konstrukcija</v>
      </c>
      <c r="C208" s="497"/>
      <c r="D208" s="498"/>
      <c r="F208" s="579">
        <f>F115</f>
        <v>0</v>
      </c>
    </row>
    <row r="209" spans="1:6" ht="15">
      <c r="A209" s="495"/>
      <c r="B209" s="496"/>
      <c r="C209" s="497"/>
      <c r="D209" s="498"/>
      <c r="F209" s="579"/>
    </row>
    <row r="210" spans="1:6" ht="15">
      <c r="A210" s="495" t="s">
        <v>16</v>
      </c>
      <c r="B210" s="496" t="str">
        <f>+B119</f>
        <v>Odvodnja</v>
      </c>
      <c r="C210" s="497"/>
      <c r="D210" s="498"/>
      <c r="F210" s="579">
        <f>F136</f>
        <v>0</v>
      </c>
    </row>
    <row r="211" spans="1:6" ht="15">
      <c r="A211" s="495"/>
      <c r="B211" s="496"/>
      <c r="C211" s="497"/>
      <c r="D211" s="498"/>
      <c r="F211" s="579"/>
    </row>
    <row r="212" spans="1:6" ht="15">
      <c r="A212" s="495" t="s">
        <v>18</v>
      </c>
      <c r="B212" s="496" t="s">
        <v>251</v>
      </c>
      <c r="C212" s="497"/>
      <c r="D212" s="498"/>
      <c r="F212" s="579">
        <f>F188</f>
        <v>0</v>
      </c>
    </row>
    <row r="213" spans="1:6" ht="15">
      <c r="A213" s="495"/>
      <c r="B213" s="496"/>
      <c r="C213" s="497"/>
      <c r="D213" s="498"/>
      <c r="F213" s="579"/>
    </row>
    <row r="214" spans="1:6" ht="15">
      <c r="A214" s="495" t="str">
        <f>A192</f>
        <v>VI</v>
      </c>
      <c r="B214" s="496" t="str">
        <f>B192</f>
        <v>Kontrolna ispitivanja</v>
      </c>
      <c r="C214" s="497"/>
      <c r="D214" s="498"/>
      <c r="F214" s="579">
        <f>F197</f>
        <v>0</v>
      </c>
    </row>
    <row r="215" spans="1:6" ht="15.75" thickBot="1">
      <c r="A215" s="495"/>
      <c r="B215" s="496"/>
      <c r="C215" s="497"/>
      <c r="D215" s="498"/>
      <c r="F215" s="579"/>
    </row>
    <row r="216" spans="1:6" ht="15.75" thickBot="1">
      <c r="A216" s="499"/>
      <c r="B216" s="490" t="s">
        <v>202</v>
      </c>
      <c r="C216" s="490"/>
      <c r="D216" s="500"/>
      <c r="E216" s="544"/>
      <c r="F216" s="571">
        <f>SUM(F204:F215)</f>
        <v>0</v>
      </c>
    </row>
    <row r="217" spans="1:6" ht="15.75" thickBot="1">
      <c r="A217" s="495"/>
      <c r="B217" s="497"/>
      <c r="C217" s="497"/>
      <c r="D217" s="498"/>
      <c r="E217" s="545"/>
      <c r="F217" s="579"/>
    </row>
    <row r="218" spans="1:6" ht="16.5" thickBot="1">
      <c r="A218" s="343"/>
      <c r="B218" s="344" t="s">
        <v>203</v>
      </c>
      <c r="C218" s="344"/>
      <c r="D218" s="345"/>
      <c r="E218" s="546"/>
      <c r="F218" s="571">
        <f>F216*0.25</f>
        <v>0</v>
      </c>
    </row>
    <row r="219" spans="1:6" ht="15.75" thickBot="1">
      <c r="A219" s="465"/>
      <c r="B219" s="438"/>
      <c r="C219" s="438"/>
      <c r="D219" s="501"/>
      <c r="E219" s="547"/>
      <c r="F219" s="527"/>
    </row>
    <row r="220" spans="1:6" ht="16.5" thickBot="1">
      <c r="A220" s="343"/>
      <c r="B220" s="344" t="s">
        <v>204</v>
      </c>
      <c r="C220" s="344"/>
      <c r="D220" s="345"/>
      <c r="E220" s="546"/>
      <c r="F220" s="571">
        <f>F216+F218</f>
        <v>0</v>
      </c>
    </row>
    <row r="221" spans="1:6" ht="15">
      <c r="A221" s="495"/>
      <c r="B221" s="497"/>
      <c r="C221" s="497"/>
      <c r="D221" s="498"/>
      <c r="E221" s="545"/>
      <c r="F221" s="579"/>
    </row>
    <row r="222" spans="1:6" ht="15">
      <c r="A222" s="465"/>
      <c r="B222" s="438"/>
      <c r="C222" s="595" t="s">
        <v>274</v>
      </c>
      <c r="D222" s="595"/>
      <c r="E222" s="595"/>
      <c r="F222" s="527"/>
    </row>
    <row r="223" spans="1:6" ht="15">
      <c r="A223" s="465"/>
      <c r="B223" s="438"/>
      <c r="C223" s="438" t="s">
        <v>275</v>
      </c>
      <c r="D223" s="502"/>
      <c r="E223" s="548"/>
      <c r="F223" s="580"/>
    </row>
    <row r="224" spans="1:6" ht="15">
      <c r="A224" s="465"/>
      <c r="B224" s="438"/>
      <c r="C224" s="438"/>
      <c r="D224" s="501"/>
      <c r="E224" s="527"/>
      <c r="F224" s="527"/>
    </row>
    <row r="225" spans="1:6" ht="15">
      <c r="A225" s="465"/>
      <c r="B225" s="438"/>
      <c r="C225" s="438"/>
      <c r="D225" s="501"/>
      <c r="E225" s="527"/>
      <c r="F225" s="527"/>
    </row>
    <row r="226" spans="1:6" s="354" customFormat="1" ht="15">
      <c r="A226" s="465"/>
      <c r="B226" s="438"/>
      <c r="C226" s="438"/>
      <c r="D226" s="501"/>
      <c r="E226" s="527"/>
      <c r="F226" s="527"/>
    </row>
    <row r="227" spans="1:6" s="354" customFormat="1" ht="15">
      <c r="A227" s="465"/>
      <c r="B227" s="438"/>
      <c r="C227" s="438"/>
      <c r="D227" s="501"/>
      <c r="E227" s="527"/>
      <c r="F227" s="527"/>
    </row>
    <row r="228" spans="1:6" ht="15">
      <c r="A228" s="503"/>
      <c r="B228" s="504"/>
      <c r="C228" s="505"/>
      <c r="D228" s="439"/>
      <c r="E228" s="549"/>
    </row>
    <row r="229" spans="1:6" ht="15">
      <c r="A229" s="503"/>
      <c r="B229" s="504"/>
      <c r="C229" s="505"/>
      <c r="D229" s="439"/>
      <c r="E229" s="550"/>
    </row>
    <row r="230" spans="1:6">
      <c r="E230" s="550"/>
    </row>
    <row r="235" spans="1:6" s="354" customFormat="1">
      <c r="A235" s="449"/>
      <c r="D235" s="506"/>
      <c r="E235" s="508"/>
      <c r="F235" s="508"/>
    </row>
    <row r="236" spans="1:6" s="354" customFormat="1">
      <c r="A236" s="449"/>
      <c r="D236" s="506"/>
      <c r="E236" s="508"/>
      <c r="F236" s="508"/>
    </row>
    <row r="237" spans="1:6" s="354" customFormat="1">
      <c r="A237" s="449"/>
      <c r="D237" s="506"/>
      <c r="E237" s="508"/>
      <c r="F237" s="508"/>
    </row>
    <row r="238" spans="1:6" s="354" customFormat="1">
      <c r="A238" s="449"/>
      <c r="D238" s="506"/>
      <c r="E238" s="508"/>
      <c r="F238" s="508"/>
    </row>
    <row r="239" spans="1:6" s="354" customFormat="1">
      <c r="A239" s="449"/>
      <c r="D239" s="506"/>
      <c r="E239" s="508"/>
      <c r="F239" s="508"/>
    </row>
  </sheetData>
  <mergeCells count="9">
    <mergeCell ref="C222:E222"/>
    <mergeCell ref="E3:F3"/>
    <mergeCell ref="G20:H20"/>
    <mergeCell ref="A110:A111"/>
    <mergeCell ref="B110:B111"/>
    <mergeCell ref="C110:C111"/>
    <mergeCell ref="D110:D111"/>
    <mergeCell ref="E110:E111"/>
    <mergeCell ref="F110:F111"/>
  </mergeCells>
  <pageMargins left="0.98425196850393704" right="0.31496062992125984" top="0.78740157480314965" bottom="0.78740157480314965" header="0.51181102362204722" footer="0.51181102362204722"/>
  <pageSetup paperSize="9" scale="10" fitToWidth="0" orientation="portrait" horizontalDpi="4294967294" verticalDpi="360" r:id="rId1"/>
  <headerFooter alignWithMargins="0">
    <oddFooter>&amp;C&amp;A, Stranica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63799-A185-4193-8EAD-3EB47E924DC2}">
  <dimension ref="A1:R242"/>
  <sheetViews>
    <sheetView view="pageBreakPreview" zoomScale="99" zoomScaleNormal="100" zoomScaleSheetLayoutView="99" workbookViewId="0">
      <selection activeCell="G4" sqref="G4"/>
    </sheetView>
  </sheetViews>
  <sheetFormatPr defaultColWidth="8.7109375" defaultRowHeight="15"/>
  <cols>
    <col min="1" max="1" width="4.7109375" style="7" customWidth="1"/>
    <col min="2" max="2" width="50" style="7" customWidth="1"/>
    <col min="3" max="3" width="9.42578125" style="8" customWidth="1"/>
    <col min="4" max="4" width="9.42578125" style="9" customWidth="1"/>
    <col min="5" max="5" width="11" style="297" customWidth="1"/>
    <col min="6" max="6" width="14.7109375" style="297" customWidth="1"/>
  </cols>
  <sheetData>
    <row r="1" spans="1:6" ht="26.25" thickBot="1">
      <c r="A1" s="92" t="s">
        <v>0</v>
      </c>
      <c r="B1" s="93" t="s">
        <v>1</v>
      </c>
      <c r="C1" s="24" t="s">
        <v>2</v>
      </c>
      <c r="D1" s="24" t="s">
        <v>3</v>
      </c>
      <c r="E1" s="287" t="s">
        <v>4</v>
      </c>
      <c r="F1" s="252" t="s">
        <v>5</v>
      </c>
    </row>
    <row r="2" spans="1:6" ht="18" customHeight="1" thickBot="1">
      <c r="A2" s="593" t="s">
        <v>146</v>
      </c>
      <c r="B2" s="593"/>
      <c r="C2" s="593"/>
      <c r="D2" s="593"/>
      <c r="E2" s="593"/>
      <c r="F2" s="593"/>
    </row>
    <row r="3" spans="1:6" ht="16.5" customHeight="1" thickBot="1">
      <c r="A3" s="22" t="s">
        <v>6</v>
      </c>
      <c r="B3" s="23" t="s">
        <v>7</v>
      </c>
      <c r="C3" s="24"/>
      <c r="D3" s="163"/>
      <c r="E3" s="288"/>
      <c r="F3" s="326"/>
    </row>
    <row r="4" spans="1:6" ht="163.9" customHeight="1">
      <c r="A4" s="100">
        <v>1</v>
      </c>
      <c r="B4" s="44" t="s">
        <v>76</v>
      </c>
      <c r="C4" s="164"/>
      <c r="D4" s="164"/>
      <c r="E4" s="289"/>
      <c r="F4" s="327"/>
    </row>
    <row r="5" spans="1:6">
      <c r="A5" s="53" t="s">
        <v>19</v>
      </c>
      <c r="B5" s="34" t="s">
        <v>77</v>
      </c>
      <c r="C5" s="33" t="s">
        <v>10</v>
      </c>
      <c r="D5" s="161">
        <v>657</v>
      </c>
      <c r="E5" s="290"/>
      <c r="F5" s="254">
        <f>ROUND(D5*E5,2)</f>
        <v>0</v>
      </c>
    </row>
    <row r="6" spans="1:6" ht="25.5">
      <c r="A6" s="53" t="s">
        <v>20</v>
      </c>
      <c r="B6" s="34" t="s">
        <v>83</v>
      </c>
      <c r="C6" s="33" t="s">
        <v>10</v>
      </c>
      <c r="D6" s="161">
        <v>657</v>
      </c>
      <c r="E6" s="290"/>
      <c r="F6" s="254">
        <f t="shared" ref="F6:F17" si="0">ROUND(D6*E6,2)</f>
        <v>0</v>
      </c>
    </row>
    <row r="7" spans="1:6">
      <c r="A7" s="54" t="s">
        <v>31</v>
      </c>
      <c r="B7" s="17" t="s">
        <v>75</v>
      </c>
      <c r="C7" s="18" t="s">
        <v>28</v>
      </c>
      <c r="D7" s="155">
        <v>1</v>
      </c>
      <c r="E7" s="221"/>
      <c r="F7" s="255">
        <f t="shared" si="0"/>
        <v>0</v>
      </c>
    </row>
    <row r="8" spans="1:6" s="70" customFormat="1" ht="92.45" customHeight="1">
      <c r="A8" s="67">
        <v>2</v>
      </c>
      <c r="B8" s="34" t="s">
        <v>89</v>
      </c>
      <c r="C8" s="68"/>
      <c r="D8" s="69"/>
      <c r="E8" s="291"/>
      <c r="F8" s="256"/>
    </row>
    <row r="9" spans="1:6" s="70" customFormat="1" ht="15" customHeight="1">
      <c r="A9" s="71"/>
      <c r="B9" s="40" t="s">
        <v>90</v>
      </c>
      <c r="C9" s="63" t="s">
        <v>91</v>
      </c>
      <c r="D9" s="165">
        <v>500</v>
      </c>
      <c r="E9" s="292"/>
      <c r="F9" s="275">
        <f>ROUND(D9*E9,2)</f>
        <v>0</v>
      </c>
    </row>
    <row r="10" spans="1:6" s="75" customFormat="1" ht="85.9" customHeight="1">
      <c r="A10" s="72">
        <v>3</v>
      </c>
      <c r="B10" s="34" t="s">
        <v>110</v>
      </c>
      <c r="C10" s="68"/>
      <c r="D10" s="156"/>
      <c r="E10" s="243"/>
      <c r="F10" s="328"/>
    </row>
    <row r="11" spans="1:6" s="75" customFormat="1" ht="12.75">
      <c r="A11" s="76"/>
      <c r="B11" s="40" t="s">
        <v>39</v>
      </c>
      <c r="C11" s="63" t="s">
        <v>14</v>
      </c>
      <c r="D11" s="158">
        <v>2</v>
      </c>
      <c r="E11" s="236"/>
      <c r="F11" s="275">
        <f>ROUND(D11*E11,2)</f>
        <v>0</v>
      </c>
    </row>
    <row r="12" spans="1:6" s="70" customFormat="1" ht="114.75">
      <c r="A12" s="67">
        <v>4</v>
      </c>
      <c r="B12" s="34" t="s">
        <v>105</v>
      </c>
      <c r="C12" s="68"/>
      <c r="D12" s="69"/>
      <c r="E12" s="291"/>
      <c r="F12" s="256"/>
    </row>
    <row r="13" spans="1:6" s="70" customFormat="1" ht="15" customHeight="1">
      <c r="A13" s="71"/>
      <c r="B13" s="40" t="s">
        <v>39</v>
      </c>
      <c r="C13" s="63" t="s">
        <v>14</v>
      </c>
      <c r="D13" s="108">
        <v>6</v>
      </c>
      <c r="E13" s="292"/>
      <c r="F13" s="275">
        <f>ROUND(D13*E13,2)</f>
        <v>0</v>
      </c>
    </row>
    <row r="14" spans="1:6" s="70" customFormat="1" ht="106.9" customHeight="1">
      <c r="A14" s="67">
        <v>5</v>
      </c>
      <c r="B14" s="34" t="s">
        <v>147</v>
      </c>
      <c r="C14" s="68"/>
      <c r="D14" s="69"/>
      <c r="E14" s="291"/>
      <c r="F14" s="256"/>
    </row>
    <row r="15" spans="1:6" s="70" customFormat="1" ht="15" customHeight="1">
      <c r="A15" s="71"/>
      <c r="B15" s="40" t="s">
        <v>39</v>
      </c>
      <c r="C15" s="63" t="s">
        <v>14</v>
      </c>
      <c r="D15" s="108">
        <v>3</v>
      </c>
      <c r="E15" s="292"/>
      <c r="F15" s="275">
        <f>ROUND(D15*E15,2)</f>
        <v>0</v>
      </c>
    </row>
    <row r="16" spans="1:6" ht="84" customHeight="1">
      <c r="A16" s="51">
        <v>6</v>
      </c>
      <c r="B16" s="35" t="s">
        <v>102</v>
      </c>
      <c r="C16" s="14"/>
      <c r="D16" s="154"/>
      <c r="E16" s="220"/>
      <c r="F16" s="259"/>
    </row>
    <row r="17" spans="1:6">
      <c r="A17" s="52"/>
      <c r="B17" s="36" t="s">
        <v>13</v>
      </c>
      <c r="C17" s="18" t="s">
        <v>10</v>
      </c>
      <c r="D17" s="155">
        <v>160</v>
      </c>
      <c r="E17" s="221"/>
      <c r="F17" s="255">
        <f t="shared" si="0"/>
        <v>0</v>
      </c>
    </row>
    <row r="18" spans="1:6" ht="130.9" customHeight="1">
      <c r="A18" s="51">
        <v>7</v>
      </c>
      <c r="B18" s="101" t="s">
        <v>97</v>
      </c>
      <c r="C18" s="14"/>
      <c r="D18" s="154"/>
      <c r="E18" s="220"/>
      <c r="F18" s="259"/>
    </row>
    <row r="19" spans="1:6" ht="13.9" customHeight="1">
      <c r="A19" s="52"/>
      <c r="B19" s="36" t="s">
        <v>13</v>
      </c>
      <c r="C19" s="166" t="s">
        <v>10</v>
      </c>
      <c r="D19" s="155">
        <v>148</v>
      </c>
      <c r="E19" s="221"/>
      <c r="F19" s="255">
        <f>ROUND(D19*E19,2)</f>
        <v>0</v>
      </c>
    </row>
    <row r="20" spans="1:6" ht="108" customHeight="1">
      <c r="A20" s="95">
        <v>8</v>
      </c>
      <c r="B20" s="34" t="s">
        <v>103</v>
      </c>
      <c r="C20" s="167"/>
      <c r="D20" s="168"/>
      <c r="E20" s="293"/>
      <c r="F20" s="328"/>
    </row>
    <row r="21" spans="1:6">
      <c r="A21" s="76"/>
      <c r="B21" s="107" t="s">
        <v>104</v>
      </c>
      <c r="C21" s="169" t="s">
        <v>93</v>
      </c>
      <c r="D21" s="155">
        <v>11</v>
      </c>
      <c r="E21" s="236"/>
      <c r="F21" s="275">
        <f>ROUND(D21*E21,2)</f>
        <v>0</v>
      </c>
    </row>
    <row r="22" spans="1:6" ht="102">
      <c r="A22" s="51">
        <v>9</v>
      </c>
      <c r="B22" s="37" t="s">
        <v>96</v>
      </c>
      <c r="C22" s="14"/>
      <c r="D22" s="154"/>
      <c r="E22" s="220"/>
      <c r="F22" s="259"/>
    </row>
    <row r="23" spans="1:6">
      <c r="A23" s="52"/>
      <c r="B23" s="36" t="s">
        <v>24</v>
      </c>
      <c r="C23" s="18" t="s">
        <v>12</v>
      </c>
      <c r="D23" s="155">
        <v>99</v>
      </c>
      <c r="E23" s="221"/>
      <c r="F23" s="255">
        <f>ROUND(D23*E23,2)</f>
        <v>0</v>
      </c>
    </row>
    <row r="24" spans="1:6" s="173" customFormat="1" ht="82.9" customHeight="1">
      <c r="A24" s="72">
        <v>10</v>
      </c>
      <c r="B24" s="170" t="s">
        <v>148</v>
      </c>
      <c r="C24" s="171"/>
      <c r="D24" s="157"/>
      <c r="E24" s="294"/>
      <c r="F24" s="328"/>
    </row>
    <row r="25" spans="1:6" s="173" customFormat="1" ht="14.25">
      <c r="A25" s="76"/>
      <c r="B25" s="77" t="s">
        <v>24</v>
      </c>
      <c r="C25" s="174" t="s">
        <v>93</v>
      </c>
      <c r="D25" s="175">
        <v>216</v>
      </c>
      <c r="E25" s="236"/>
      <c r="F25" s="275">
        <f>ROUND(D25*E25,2)</f>
        <v>0</v>
      </c>
    </row>
    <row r="26" spans="1:6" s="4" customFormat="1" ht="175.15" customHeight="1">
      <c r="A26" s="51">
        <v>11</v>
      </c>
      <c r="B26" s="35" t="s">
        <v>100</v>
      </c>
      <c r="C26" s="14"/>
      <c r="D26" s="154"/>
      <c r="E26" s="220"/>
      <c r="F26" s="259"/>
    </row>
    <row r="27" spans="1:6">
      <c r="A27" s="53" t="s">
        <v>19</v>
      </c>
      <c r="B27" s="34" t="s">
        <v>86</v>
      </c>
      <c r="C27" s="33" t="s">
        <v>10</v>
      </c>
      <c r="D27" s="161">
        <v>37</v>
      </c>
      <c r="E27" s="295"/>
      <c r="F27" s="260">
        <f>ROUND(D27*E27,2)</f>
        <v>0</v>
      </c>
    </row>
    <row r="28" spans="1:6" ht="15" customHeight="1">
      <c r="A28" s="53" t="s">
        <v>20</v>
      </c>
      <c r="B28" s="34" t="s">
        <v>73</v>
      </c>
      <c r="C28" s="33" t="s">
        <v>10</v>
      </c>
      <c r="D28" s="161">
        <v>20</v>
      </c>
      <c r="E28" s="295"/>
      <c r="F28" s="260">
        <f>ROUND(D28*E28,2)</f>
        <v>0</v>
      </c>
    </row>
    <row r="29" spans="1:6">
      <c r="A29" s="53" t="s">
        <v>31</v>
      </c>
      <c r="B29" s="34" t="s">
        <v>87</v>
      </c>
      <c r="C29" s="33" t="s">
        <v>10</v>
      </c>
      <c r="D29" s="161">
        <v>63.5</v>
      </c>
      <c r="E29" s="295"/>
      <c r="F29" s="260">
        <f>ROUND(D29*E29,2)</f>
        <v>0</v>
      </c>
    </row>
    <row r="30" spans="1:6">
      <c r="A30" s="54" t="s">
        <v>88</v>
      </c>
      <c r="B30" s="17" t="s">
        <v>74</v>
      </c>
      <c r="C30" s="18" t="s">
        <v>10</v>
      </c>
      <c r="D30" s="155">
        <v>76.5</v>
      </c>
      <c r="E30" s="296"/>
      <c r="F30" s="261">
        <f>ROUND(D30*E30,2)</f>
        <v>0</v>
      </c>
    </row>
    <row r="31" spans="1:6" ht="150.6" customHeight="1">
      <c r="A31" s="51">
        <v>12</v>
      </c>
      <c r="B31" s="39" t="s">
        <v>101</v>
      </c>
      <c r="C31" s="14"/>
      <c r="D31" s="14"/>
      <c r="F31" s="259"/>
    </row>
    <row r="32" spans="1:6">
      <c r="A32" s="53" t="s">
        <v>19</v>
      </c>
      <c r="B32" s="34" t="s">
        <v>86</v>
      </c>
      <c r="C32" s="33" t="s">
        <v>10</v>
      </c>
      <c r="D32" s="161">
        <v>37</v>
      </c>
      <c r="E32" s="295"/>
      <c r="F32" s="260">
        <f>ROUND(D32*E32,2)</f>
        <v>0</v>
      </c>
    </row>
    <row r="33" spans="1:6" ht="15" customHeight="1">
      <c r="A33" s="53" t="s">
        <v>20</v>
      </c>
      <c r="B33" s="34" t="s">
        <v>73</v>
      </c>
      <c r="C33" s="33" t="s">
        <v>10</v>
      </c>
      <c r="D33" s="161">
        <v>20</v>
      </c>
      <c r="E33" s="295"/>
      <c r="F33" s="260">
        <f>ROUND(D33*E33,2)</f>
        <v>0</v>
      </c>
    </row>
    <row r="34" spans="1:6">
      <c r="A34" s="53" t="s">
        <v>31</v>
      </c>
      <c r="B34" s="34" t="s">
        <v>87</v>
      </c>
      <c r="C34" s="33" t="s">
        <v>10</v>
      </c>
      <c r="D34" s="161">
        <v>63.5</v>
      </c>
      <c r="E34" s="295"/>
      <c r="F34" s="260">
        <f>ROUND(D34*E34,2)</f>
        <v>0</v>
      </c>
    </row>
    <row r="35" spans="1:6">
      <c r="A35" s="54" t="s">
        <v>88</v>
      </c>
      <c r="B35" s="17" t="s">
        <v>74</v>
      </c>
      <c r="C35" s="18" t="s">
        <v>10</v>
      </c>
      <c r="D35" s="155">
        <v>76.5</v>
      </c>
      <c r="E35" s="296"/>
      <c r="F35" s="261">
        <f>ROUND(D35*E35,2)</f>
        <v>0</v>
      </c>
    </row>
    <row r="36" spans="1:6" ht="202.15" customHeight="1">
      <c r="A36" s="51">
        <v>13</v>
      </c>
      <c r="B36" s="35" t="s">
        <v>71</v>
      </c>
      <c r="C36" s="14"/>
      <c r="D36" s="154"/>
      <c r="E36" s="220"/>
      <c r="F36" s="259"/>
    </row>
    <row r="37" spans="1:6">
      <c r="A37" s="53" t="s">
        <v>19</v>
      </c>
      <c r="B37" s="34" t="s">
        <v>33</v>
      </c>
      <c r="C37" s="33" t="s">
        <v>11</v>
      </c>
      <c r="D37" s="161">
        <v>23</v>
      </c>
      <c r="E37" s="290"/>
      <c r="F37" s="254">
        <f t="shared" ref="F37:F38" si="1">ROUND(D37*E37,2)</f>
        <v>0</v>
      </c>
    </row>
    <row r="38" spans="1:6">
      <c r="A38" s="54" t="s">
        <v>20</v>
      </c>
      <c r="B38" s="17" t="s">
        <v>34</v>
      </c>
      <c r="C38" s="166" t="s">
        <v>11</v>
      </c>
      <c r="D38" s="161">
        <v>11.5</v>
      </c>
      <c r="E38" s="221"/>
      <c r="F38" s="255">
        <f t="shared" si="1"/>
        <v>0</v>
      </c>
    </row>
    <row r="39" spans="1:6" ht="94.15" customHeight="1">
      <c r="A39" s="55">
        <v>14</v>
      </c>
      <c r="B39" s="38" t="s">
        <v>72</v>
      </c>
      <c r="C39" s="14"/>
      <c r="D39" s="154"/>
      <c r="E39" s="220"/>
      <c r="F39" s="262"/>
    </row>
    <row r="40" spans="1:6">
      <c r="A40" s="56"/>
      <c r="B40" s="40" t="s">
        <v>39</v>
      </c>
      <c r="C40" s="41" t="s">
        <v>14</v>
      </c>
      <c r="D40" s="155">
        <v>1</v>
      </c>
      <c r="E40" s="221"/>
      <c r="F40" s="255">
        <f>ROUND(D40*E40,2)</f>
        <v>0</v>
      </c>
    </row>
    <row r="41" spans="1:6" ht="132" customHeight="1">
      <c r="A41" s="55">
        <v>15</v>
      </c>
      <c r="B41" s="35" t="s">
        <v>78</v>
      </c>
      <c r="C41" s="14"/>
      <c r="D41" s="154"/>
      <c r="E41" s="220"/>
      <c r="F41" s="262"/>
    </row>
    <row r="42" spans="1:6">
      <c r="A42" s="56"/>
      <c r="B42" s="40" t="s">
        <v>39</v>
      </c>
      <c r="C42" s="41" t="s">
        <v>14</v>
      </c>
      <c r="D42" s="155">
        <v>12</v>
      </c>
      <c r="E42" s="221"/>
      <c r="F42" s="255">
        <f>ROUND(D42*E42,2)</f>
        <v>0</v>
      </c>
    </row>
    <row r="43" spans="1:6" s="98" customFormat="1" ht="84" customHeight="1">
      <c r="A43" s="94">
        <v>16</v>
      </c>
      <c r="B43" s="35" t="s">
        <v>149</v>
      </c>
      <c r="C43" s="171"/>
      <c r="D43" s="176"/>
      <c r="E43" s="243"/>
      <c r="F43" s="328"/>
    </row>
    <row r="44" spans="1:6" s="98" customFormat="1" ht="12.75">
      <c r="A44" s="76"/>
      <c r="B44" s="77" t="s">
        <v>39</v>
      </c>
      <c r="C44" s="177" t="s">
        <v>14</v>
      </c>
      <c r="D44" s="175">
        <v>1</v>
      </c>
      <c r="E44" s="236"/>
      <c r="F44" s="275">
        <f>ROUND(D44*E44,2)</f>
        <v>0</v>
      </c>
    </row>
    <row r="45" spans="1:6" ht="81.599999999999994" customHeight="1">
      <c r="A45" s="72">
        <v>17</v>
      </c>
      <c r="B45" s="39" t="s">
        <v>92</v>
      </c>
      <c r="C45" s="178"/>
      <c r="D45" s="157"/>
      <c r="E45" s="243"/>
      <c r="F45" s="328"/>
    </row>
    <row r="46" spans="1:6">
      <c r="A46" s="76"/>
      <c r="B46" s="77" t="s">
        <v>39</v>
      </c>
      <c r="C46" s="177" t="s">
        <v>14</v>
      </c>
      <c r="D46" s="175">
        <v>3</v>
      </c>
      <c r="E46" s="236"/>
      <c r="F46" s="275">
        <f>ROUND(D46*E46,2)</f>
        <v>0</v>
      </c>
    </row>
    <row r="47" spans="1:6" ht="66.599999999999994" customHeight="1">
      <c r="A47" s="55">
        <v>18</v>
      </c>
      <c r="B47" s="35" t="s">
        <v>150</v>
      </c>
      <c r="C47" s="14"/>
      <c r="D47" s="154"/>
      <c r="E47" s="220"/>
      <c r="F47" s="262"/>
    </row>
    <row r="48" spans="1:6">
      <c r="A48" s="56"/>
      <c r="B48" s="36" t="s">
        <v>23</v>
      </c>
      <c r="C48" s="18" t="s">
        <v>11</v>
      </c>
      <c r="D48" s="155">
        <v>3</v>
      </c>
      <c r="E48" s="221"/>
      <c r="F48" s="255">
        <f>ROUND(D48*E48,2)</f>
        <v>0</v>
      </c>
    </row>
    <row r="49" spans="1:18" ht="93" customHeight="1">
      <c r="A49" s="55">
        <v>19</v>
      </c>
      <c r="B49" s="37" t="s">
        <v>151</v>
      </c>
      <c r="C49" s="179"/>
      <c r="D49" s="154"/>
      <c r="E49" s="220"/>
      <c r="F49" s="262"/>
    </row>
    <row r="50" spans="1:18">
      <c r="A50" s="56"/>
      <c r="B50" s="42" t="s">
        <v>35</v>
      </c>
      <c r="C50" s="180" t="s">
        <v>36</v>
      </c>
      <c r="D50" s="155">
        <v>3</v>
      </c>
      <c r="E50" s="221"/>
      <c r="F50" s="255">
        <f>ROUND(D50*E50,2)</f>
        <v>0</v>
      </c>
    </row>
    <row r="51" spans="1:18" ht="161.44999999999999" customHeight="1">
      <c r="A51" s="55">
        <v>20</v>
      </c>
      <c r="B51" s="37" t="s">
        <v>152</v>
      </c>
      <c r="C51" s="179"/>
      <c r="D51" s="154"/>
      <c r="E51" s="220"/>
      <c r="F51" s="262"/>
    </row>
    <row r="52" spans="1:18">
      <c r="A52" s="56"/>
      <c r="B52" s="43" t="s">
        <v>37</v>
      </c>
      <c r="C52" s="181" t="s">
        <v>38</v>
      </c>
      <c r="D52" s="155">
        <v>195</v>
      </c>
      <c r="E52" s="221"/>
      <c r="F52" s="255">
        <f>ROUND(D52*E52,2)</f>
        <v>0</v>
      </c>
    </row>
    <row r="53" spans="1:18" ht="69.599999999999994" customHeight="1">
      <c r="A53" s="55">
        <v>21</v>
      </c>
      <c r="B53" s="34" t="s">
        <v>153</v>
      </c>
      <c r="C53" s="33"/>
      <c r="D53" s="154"/>
      <c r="E53" s="220"/>
      <c r="F53" s="262"/>
    </row>
    <row r="54" spans="1:18">
      <c r="A54" s="56"/>
      <c r="B54" s="40" t="s">
        <v>39</v>
      </c>
      <c r="C54" s="63" t="s">
        <v>14</v>
      </c>
      <c r="D54" s="155">
        <v>5</v>
      </c>
      <c r="E54" s="221"/>
      <c r="F54" s="255">
        <f>ROUND(D54*E54,2)</f>
        <v>0</v>
      </c>
    </row>
    <row r="55" spans="1:18" ht="79.900000000000006" customHeight="1">
      <c r="A55" s="55">
        <v>22</v>
      </c>
      <c r="B55" s="34" t="s">
        <v>154</v>
      </c>
      <c r="C55" s="33"/>
      <c r="D55" s="154"/>
      <c r="E55" s="220"/>
      <c r="F55" s="262"/>
    </row>
    <row r="56" spans="1:18">
      <c r="A56" s="56"/>
      <c r="B56" s="40" t="s">
        <v>39</v>
      </c>
      <c r="C56" s="63" t="s">
        <v>14</v>
      </c>
      <c r="D56" s="155">
        <v>1</v>
      </c>
      <c r="E56" s="221"/>
      <c r="F56" s="255">
        <f>ROUND(D56*E56,2)</f>
        <v>0</v>
      </c>
    </row>
    <row r="57" spans="1:18" ht="81" customHeight="1">
      <c r="A57" s="55">
        <v>23</v>
      </c>
      <c r="B57" s="34" t="s">
        <v>155</v>
      </c>
      <c r="C57" s="14"/>
      <c r="D57" s="154"/>
      <c r="E57" s="220"/>
      <c r="F57" s="262"/>
      <c r="G57" s="4"/>
      <c r="H57" s="4"/>
      <c r="I57" s="4"/>
      <c r="J57" s="4"/>
      <c r="K57" s="4"/>
      <c r="L57" s="4"/>
      <c r="M57" s="4"/>
      <c r="N57" s="4"/>
      <c r="O57" s="4"/>
      <c r="P57" s="4"/>
      <c r="Q57" s="4"/>
      <c r="R57" s="4"/>
    </row>
    <row r="58" spans="1:18">
      <c r="A58" s="56"/>
      <c r="B58" s="40" t="s">
        <v>39</v>
      </c>
      <c r="C58" s="63" t="s">
        <v>14</v>
      </c>
      <c r="D58" s="155">
        <v>3</v>
      </c>
      <c r="E58" s="221"/>
      <c r="F58" s="255">
        <f>ROUND(D58*E58,2)</f>
        <v>0</v>
      </c>
      <c r="G58" s="4"/>
      <c r="H58" s="4"/>
      <c r="I58" s="4"/>
      <c r="J58" s="4"/>
      <c r="K58" s="4"/>
      <c r="L58" s="4"/>
      <c r="M58" s="4"/>
      <c r="N58" s="4"/>
      <c r="O58" s="4"/>
      <c r="P58" s="4"/>
      <c r="Q58" s="4"/>
      <c r="R58" s="4"/>
    </row>
    <row r="59" spans="1:18" ht="76.5">
      <c r="A59" s="55">
        <v>24</v>
      </c>
      <c r="B59" s="34" t="s">
        <v>156</v>
      </c>
      <c r="C59" s="33"/>
      <c r="D59" s="154"/>
      <c r="E59" s="220"/>
      <c r="F59" s="262"/>
      <c r="G59" s="4"/>
      <c r="H59" s="4"/>
      <c r="I59" s="4"/>
      <c r="J59" s="4"/>
      <c r="K59" s="4"/>
      <c r="L59" s="4"/>
      <c r="M59" s="4"/>
      <c r="N59" s="4"/>
      <c r="O59" s="4"/>
      <c r="P59" s="4"/>
      <c r="Q59" s="4"/>
      <c r="R59" s="4"/>
    </row>
    <row r="60" spans="1:18">
      <c r="A60" s="56"/>
      <c r="B60" s="40" t="s">
        <v>39</v>
      </c>
      <c r="C60" s="63" t="s">
        <v>14</v>
      </c>
      <c r="D60" s="155">
        <v>1</v>
      </c>
      <c r="E60" s="221"/>
      <c r="F60" s="255">
        <f>ROUND(D60*E60,2)</f>
        <v>0</v>
      </c>
      <c r="G60" s="4"/>
      <c r="H60" s="4"/>
      <c r="I60" s="4"/>
      <c r="J60" s="4"/>
      <c r="K60" s="4"/>
      <c r="L60" s="4"/>
      <c r="M60" s="4"/>
      <c r="N60" s="4"/>
      <c r="O60" s="4"/>
      <c r="P60" s="4"/>
      <c r="Q60" s="4"/>
      <c r="R60" s="4"/>
    </row>
    <row r="61" spans="1:18" ht="124.15" customHeight="1">
      <c r="A61" s="55">
        <v>25</v>
      </c>
      <c r="B61" s="39" t="s">
        <v>109</v>
      </c>
      <c r="C61" s="33"/>
      <c r="D61" s="154"/>
      <c r="E61" s="220"/>
      <c r="F61" s="262"/>
      <c r="G61" s="4"/>
      <c r="H61" s="4"/>
      <c r="I61" s="4"/>
      <c r="J61" s="4"/>
      <c r="K61" s="4"/>
      <c r="L61" s="4"/>
      <c r="M61" s="4"/>
      <c r="N61" s="4"/>
      <c r="O61" s="4"/>
      <c r="P61" s="4"/>
      <c r="Q61" s="4"/>
      <c r="R61" s="4"/>
    </row>
    <row r="62" spans="1:18">
      <c r="A62" s="56"/>
      <c r="B62" s="40" t="s">
        <v>39</v>
      </c>
      <c r="C62" s="18" t="s">
        <v>14</v>
      </c>
      <c r="D62" s="155">
        <v>1</v>
      </c>
      <c r="E62" s="221"/>
      <c r="F62" s="255">
        <f>ROUND(D62*E62,2)</f>
        <v>0</v>
      </c>
      <c r="G62" s="4"/>
      <c r="H62" s="4"/>
      <c r="I62" s="4"/>
      <c r="J62" s="4"/>
      <c r="K62" s="4"/>
      <c r="L62" s="4"/>
      <c r="M62" s="4"/>
      <c r="N62" s="4"/>
      <c r="O62" s="4"/>
      <c r="P62" s="4"/>
      <c r="Q62" s="4"/>
      <c r="R62" s="4"/>
    </row>
    <row r="63" spans="1:18" ht="119.45" customHeight="1">
      <c r="A63" s="55">
        <v>26</v>
      </c>
      <c r="B63" s="34" t="s">
        <v>157</v>
      </c>
      <c r="C63" s="33"/>
      <c r="D63" s="154"/>
      <c r="E63" s="220"/>
      <c r="F63" s="262"/>
    </row>
    <row r="64" spans="1:18">
      <c r="A64" s="182" t="s">
        <v>19</v>
      </c>
      <c r="B64" s="183" t="s">
        <v>158</v>
      </c>
      <c r="C64" s="33" t="s">
        <v>10</v>
      </c>
      <c r="D64" s="161">
        <v>39</v>
      </c>
      <c r="E64" s="290"/>
      <c r="F64" s="254">
        <f>ROUND(D64*E64,2)</f>
        <v>0</v>
      </c>
    </row>
    <row r="65" spans="1:6">
      <c r="A65" s="56" t="s">
        <v>20</v>
      </c>
      <c r="B65" s="40" t="s">
        <v>159</v>
      </c>
      <c r="C65" s="18" t="s">
        <v>10</v>
      </c>
      <c r="D65" s="155">
        <v>16</v>
      </c>
      <c r="E65" s="221"/>
      <c r="F65" s="255">
        <f>ROUND(D65*E65,2)</f>
        <v>0</v>
      </c>
    </row>
    <row r="66" spans="1:6" s="184" customFormat="1" ht="161.44999999999999" customHeight="1">
      <c r="A66" s="103">
        <v>27</v>
      </c>
      <c r="B66" s="34" t="s">
        <v>160</v>
      </c>
      <c r="C66" s="68"/>
      <c r="D66" s="97"/>
      <c r="E66" s="298"/>
      <c r="F66" s="274"/>
    </row>
    <row r="67" spans="1:6" s="184" customFormat="1" ht="15" customHeight="1">
      <c r="A67" s="104"/>
      <c r="B67" s="40" t="s">
        <v>161</v>
      </c>
      <c r="C67" s="63" t="s">
        <v>14</v>
      </c>
      <c r="D67" s="41">
        <v>1</v>
      </c>
      <c r="E67" s="299"/>
      <c r="F67" s="329">
        <f>ROUND(D67*E67,2)</f>
        <v>0</v>
      </c>
    </row>
    <row r="68" spans="1:6" s="102" customFormat="1" ht="228" customHeight="1">
      <c r="A68" s="72">
        <v>28</v>
      </c>
      <c r="B68" s="34" t="s">
        <v>162</v>
      </c>
      <c r="C68" s="115"/>
      <c r="D68" s="185"/>
      <c r="E68" s="243"/>
      <c r="F68" s="328"/>
    </row>
    <row r="69" spans="1:6" s="102" customFormat="1" ht="12.75">
      <c r="A69" s="76"/>
      <c r="B69" s="40" t="s">
        <v>39</v>
      </c>
      <c r="C69" s="63" t="s">
        <v>14</v>
      </c>
      <c r="D69" s="158">
        <v>1</v>
      </c>
      <c r="E69" s="236"/>
      <c r="F69" s="275">
        <f>ROUND(D69*E69,2)</f>
        <v>0</v>
      </c>
    </row>
    <row r="70" spans="1:6" s="4" customFormat="1" ht="118.9" customHeight="1">
      <c r="A70" s="66">
        <v>29</v>
      </c>
      <c r="B70" s="39" t="s">
        <v>26</v>
      </c>
      <c r="C70" s="33"/>
      <c r="D70" s="161"/>
      <c r="E70" s="290"/>
      <c r="F70" s="265"/>
    </row>
    <row r="71" spans="1:6" s="4" customFormat="1">
      <c r="A71" s="66" t="s">
        <v>19</v>
      </c>
      <c r="B71" s="39" t="s">
        <v>64</v>
      </c>
      <c r="C71" s="33" t="s">
        <v>12</v>
      </c>
      <c r="D71" s="161">
        <v>2891</v>
      </c>
      <c r="E71" s="290"/>
      <c r="F71" s="265">
        <f t="shared" ref="F71:F72" si="2">ROUND(D71*E71,2)</f>
        <v>0</v>
      </c>
    </row>
    <row r="72" spans="1:6" s="4" customFormat="1" ht="15.75" thickBot="1">
      <c r="A72" s="105" t="s">
        <v>20</v>
      </c>
      <c r="B72" s="106" t="s">
        <v>65</v>
      </c>
      <c r="C72" s="18" t="s">
        <v>12</v>
      </c>
      <c r="D72" s="155">
        <v>2891</v>
      </c>
      <c r="E72" s="221"/>
      <c r="F72" s="255">
        <f t="shared" si="2"/>
        <v>0</v>
      </c>
    </row>
    <row r="73" spans="1:6" ht="16.5" thickBot="1">
      <c r="A73" s="15"/>
      <c r="B73" s="16" t="s">
        <v>196</v>
      </c>
      <c r="C73" s="186"/>
      <c r="D73" s="187"/>
      <c r="E73" s="300"/>
      <c r="F73" s="266">
        <f>SUM(F5:F72)</f>
        <v>0</v>
      </c>
    </row>
    <row r="74" spans="1:6" ht="15.75">
      <c r="A74" s="12"/>
      <c r="B74" s="13"/>
      <c r="C74" s="188"/>
      <c r="D74" s="189"/>
      <c r="E74" s="301"/>
      <c r="F74" s="267"/>
    </row>
    <row r="75" spans="1:6" ht="15.75">
      <c r="A75" s="12"/>
      <c r="B75" s="13"/>
      <c r="C75" s="188"/>
      <c r="D75" s="189"/>
      <c r="E75" s="301"/>
      <c r="F75" s="267"/>
    </row>
    <row r="76" spans="1:6" ht="16.5" thickBot="1">
      <c r="A76" s="12"/>
      <c r="B76" s="13"/>
      <c r="C76" s="188"/>
      <c r="D76" s="189"/>
      <c r="E76" s="301"/>
      <c r="F76" s="267"/>
    </row>
    <row r="77" spans="1:6" ht="16.5" thickBot="1">
      <c r="A77" s="19" t="s">
        <v>8</v>
      </c>
      <c r="B77" s="20" t="s">
        <v>9</v>
      </c>
      <c r="C77" s="21"/>
      <c r="D77" s="187"/>
      <c r="E77" s="302"/>
      <c r="F77" s="268"/>
    </row>
    <row r="78" spans="1:6" s="70" customFormat="1" ht="201" customHeight="1">
      <c r="A78" s="67">
        <v>1</v>
      </c>
      <c r="B78" s="34" t="s">
        <v>163</v>
      </c>
      <c r="C78" s="111"/>
      <c r="D78" s="69"/>
      <c r="E78" s="303"/>
      <c r="F78" s="256"/>
    </row>
    <row r="79" spans="1:6" s="70" customFormat="1" ht="14.25">
      <c r="A79" s="71"/>
      <c r="B79" s="112" t="s">
        <v>107</v>
      </c>
      <c r="C79" s="113" t="s">
        <v>36</v>
      </c>
      <c r="D79" s="114">
        <v>330</v>
      </c>
      <c r="E79" s="304"/>
      <c r="F79" s="275">
        <f>ROUND(D79*E79,2)</f>
        <v>0</v>
      </c>
    </row>
    <row r="80" spans="1:6" ht="138.6" customHeight="1">
      <c r="A80" s="53">
        <v>2</v>
      </c>
      <c r="B80" s="34" t="s">
        <v>67</v>
      </c>
      <c r="C80" s="33"/>
      <c r="D80" s="161"/>
      <c r="E80" s="290"/>
      <c r="F80" s="254"/>
    </row>
    <row r="81" spans="1:6">
      <c r="A81" s="52"/>
      <c r="B81" s="36" t="s">
        <v>23</v>
      </c>
      <c r="C81" s="18" t="s">
        <v>11</v>
      </c>
      <c r="D81" s="155">
        <v>607</v>
      </c>
      <c r="E81" s="221"/>
      <c r="F81" s="255">
        <f>ROUND(D81*E81,2)</f>
        <v>0</v>
      </c>
    </row>
    <row r="82" spans="1:6" ht="189" customHeight="1">
      <c r="A82" s="51">
        <v>3</v>
      </c>
      <c r="B82" s="35" t="s">
        <v>43</v>
      </c>
      <c r="C82" s="14"/>
      <c r="D82" s="154"/>
      <c r="E82" s="220"/>
      <c r="F82" s="259"/>
    </row>
    <row r="83" spans="1:6">
      <c r="A83" s="52"/>
      <c r="B83" s="36" t="s">
        <v>24</v>
      </c>
      <c r="C83" s="18" t="s">
        <v>12</v>
      </c>
      <c r="D83" s="155">
        <v>2455</v>
      </c>
      <c r="E83" s="221"/>
      <c r="F83" s="255">
        <f>ROUND(D83*E83,2)</f>
        <v>0</v>
      </c>
    </row>
    <row r="84" spans="1:6" ht="202.15" customHeight="1">
      <c r="A84" s="51">
        <v>4</v>
      </c>
      <c r="B84" s="61" t="s">
        <v>84</v>
      </c>
      <c r="C84" s="14"/>
      <c r="D84" s="154"/>
      <c r="E84" s="220"/>
      <c r="F84" s="259"/>
    </row>
    <row r="85" spans="1:6">
      <c r="A85" s="52"/>
      <c r="B85" s="36" t="s">
        <v>23</v>
      </c>
      <c r="C85" s="18" t="s">
        <v>11</v>
      </c>
      <c r="D85" s="155">
        <v>56</v>
      </c>
      <c r="E85" s="221"/>
      <c r="F85" s="255">
        <f>ROUND(D85*E85,2)</f>
        <v>0</v>
      </c>
    </row>
    <row r="86" spans="1:6" ht="190.15" customHeight="1">
      <c r="A86" s="51">
        <v>5</v>
      </c>
      <c r="B86" s="61" t="s">
        <v>164</v>
      </c>
      <c r="C86" s="14"/>
      <c r="D86" s="154"/>
      <c r="E86" s="220"/>
      <c r="F86" s="259"/>
    </row>
    <row r="87" spans="1:6">
      <c r="A87" s="52"/>
      <c r="B87" s="36" t="s">
        <v>24</v>
      </c>
      <c r="C87" s="18" t="s">
        <v>12</v>
      </c>
      <c r="D87" s="155">
        <v>196</v>
      </c>
      <c r="E87" s="221"/>
      <c r="F87" s="255">
        <f>ROUND(D87*E87,2)</f>
        <v>0</v>
      </c>
    </row>
    <row r="88" spans="1:6" ht="123.6" customHeight="1">
      <c r="A88" s="51">
        <v>6</v>
      </c>
      <c r="B88" s="101" t="s">
        <v>99</v>
      </c>
      <c r="C88" s="14"/>
      <c r="D88" s="154"/>
      <c r="E88" s="220"/>
      <c r="F88" s="259"/>
    </row>
    <row r="89" spans="1:6" ht="15.75" thickBot="1">
      <c r="A89" s="57"/>
      <c r="B89" s="45" t="s">
        <v>23</v>
      </c>
      <c r="C89" s="33" t="s">
        <v>11</v>
      </c>
      <c r="D89" s="190">
        <v>607</v>
      </c>
      <c r="E89" s="305"/>
      <c r="F89" s="254">
        <f>ROUND(D89*E89,2)</f>
        <v>0</v>
      </c>
    </row>
    <row r="90" spans="1:6" ht="16.5" thickBot="1">
      <c r="A90" s="15"/>
      <c r="B90" s="16" t="s">
        <v>197</v>
      </c>
      <c r="C90" s="186"/>
      <c r="D90" s="187"/>
      <c r="E90" s="300"/>
      <c r="F90" s="266">
        <f>SUM(F79:F89)</f>
        <v>0</v>
      </c>
    </row>
    <row r="91" spans="1:6" ht="16.5" customHeight="1">
      <c r="A91" s="12"/>
      <c r="B91" s="13"/>
      <c r="C91" s="188"/>
      <c r="D91" s="189"/>
      <c r="E91" s="301"/>
      <c r="F91" s="267"/>
    </row>
    <row r="92" spans="1:6" ht="16.5" customHeight="1">
      <c r="A92" s="12"/>
      <c r="B92" s="13"/>
      <c r="C92" s="188"/>
      <c r="D92" s="189"/>
      <c r="E92" s="301"/>
      <c r="F92" s="267"/>
    </row>
    <row r="93" spans="1:6" ht="16.5" customHeight="1" thickBot="1">
      <c r="A93" s="12"/>
      <c r="B93" s="13"/>
      <c r="C93" s="188"/>
      <c r="D93" s="189"/>
      <c r="E93" s="301"/>
      <c r="F93" s="267"/>
    </row>
    <row r="94" spans="1:6" ht="16.5" thickBot="1">
      <c r="A94" s="19" t="s">
        <v>15</v>
      </c>
      <c r="B94" s="20" t="s">
        <v>17</v>
      </c>
      <c r="C94" s="21"/>
      <c r="D94" s="187"/>
      <c r="E94" s="302"/>
      <c r="F94" s="268"/>
    </row>
    <row r="95" spans="1:6" ht="152.44999999999999" customHeight="1">
      <c r="A95" s="53">
        <v>1</v>
      </c>
      <c r="B95" s="44" t="s">
        <v>44</v>
      </c>
      <c r="C95" s="47"/>
      <c r="D95" s="161"/>
      <c r="E95" s="290"/>
      <c r="F95" s="269"/>
    </row>
    <row r="96" spans="1:6">
      <c r="A96" s="52"/>
      <c r="B96" s="46" t="s">
        <v>13</v>
      </c>
      <c r="C96" s="18" t="s">
        <v>10</v>
      </c>
      <c r="D96" s="155">
        <v>1286</v>
      </c>
      <c r="E96" s="221"/>
      <c r="F96" s="255">
        <f>ROUND(D96*E96,2)</f>
        <v>0</v>
      </c>
    </row>
    <row r="97" spans="1:6" ht="149.44999999999999" customHeight="1">
      <c r="A97" s="53">
        <v>2</v>
      </c>
      <c r="B97" s="34" t="s">
        <v>165</v>
      </c>
      <c r="C97" s="33"/>
      <c r="D97" s="161"/>
      <c r="E97" s="290"/>
      <c r="F97" s="254"/>
    </row>
    <row r="98" spans="1:6">
      <c r="A98" s="52"/>
      <c r="B98" s="46" t="s">
        <v>13</v>
      </c>
      <c r="C98" s="18" t="s">
        <v>10</v>
      </c>
      <c r="D98" s="155">
        <v>84</v>
      </c>
      <c r="E98" s="221"/>
      <c r="F98" s="255">
        <f>ROUND(D98*E98,2)</f>
        <v>0</v>
      </c>
    </row>
    <row r="99" spans="1:6" s="117" customFormat="1" ht="187.9" customHeight="1">
      <c r="A99" s="72">
        <v>3</v>
      </c>
      <c r="B99" s="110" t="s">
        <v>111</v>
      </c>
      <c r="C99" s="171"/>
      <c r="D99" s="74"/>
      <c r="E99" s="243"/>
      <c r="F99" s="258"/>
    </row>
    <row r="100" spans="1:6" s="117" customFormat="1" ht="12.75">
      <c r="A100" s="76"/>
      <c r="B100" s="99" t="s">
        <v>39</v>
      </c>
      <c r="C100" s="177" t="s">
        <v>14</v>
      </c>
      <c r="D100" s="109">
        <v>2</v>
      </c>
      <c r="E100" s="236"/>
      <c r="F100" s="257">
        <f>ROUND(D100*E100,2)</f>
        <v>0</v>
      </c>
    </row>
    <row r="101" spans="1:6" s="102" customFormat="1" ht="135.6" customHeight="1">
      <c r="A101" s="67">
        <v>4</v>
      </c>
      <c r="B101" s="191" t="s">
        <v>166</v>
      </c>
      <c r="C101" s="192"/>
      <c r="D101" s="193"/>
      <c r="E101" s="306"/>
      <c r="F101" s="330"/>
    </row>
    <row r="102" spans="1:6" s="116" customFormat="1" ht="15.75" customHeight="1">
      <c r="A102" s="76"/>
      <c r="B102" s="77" t="s">
        <v>167</v>
      </c>
      <c r="C102" s="169" t="s">
        <v>112</v>
      </c>
      <c r="D102" s="194">
        <v>9</v>
      </c>
      <c r="E102" s="307"/>
      <c r="F102" s="329">
        <f>ROUND(D102*E102,2)</f>
        <v>0</v>
      </c>
    </row>
    <row r="103" spans="1:6" s="116" customFormat="1" ht="258.60000000000002" customHeight="1">
      <c r="A103" s="72">
        <v>5</v>
      </c>
      <c r="B103" s="191" t="s">
        <v>168</v>
      </c>
      <c r="C103" s="178"/>
      <c r="D103" s="157"/>
      <c r="E103" s="308"/>
      <c r="F103" s="271"/>
    </row>
    <row r="104" spans="1:6" s="116" customFormat="1" ht="15.75" customHeight="1">
      <c r="A104" s="76"/>
      <c r="B104" s="99" t="s">
        <v>106</v>
      </c>
      <c r="C104" s="177" t="s">
        <v>10</v>
      </c>
      <c r="D104" s="195">
        <v>52</v>
      </c>
      <c r="E104" s="307"/>
      <c r="F104" s="329">
        <f>ROUND(D104*E104,2)</f>
        <v>0</v>
      </c>
    </row>
    <row r="105" spans="1:6" s="98" customFormat="1" ht="216.6" customHeight="1">
      <c r="A105" s="103">
        <v>6</v>
      </c>
      <c r="B105" s="34" t="s">
        <v>113</v>
      </c>
      <c r="C105" s="68"/>
      <c r="D105" s="172"/>
      <c r="E105" s="298"/>
      <c r="F105" s="273"/>
    </row>
    <row r="106" spans="1:6" s="98" customFormat="1" ht="15.75" customHeight="1">
      <c r="A106" s="104"/>
      <c r="B106" s="40" t="s">
        <v>13</v>
      </c>
      <c r="C106" s="63" t="s">
        <v>10</v>
      </c>
      <c r="D106" s="196">
        <v>19</v>
      </c>
      <c r="E106" s="299"/>
      <c r="F106" s="329">
        <f>ROUND(D106*E106,2)</f>
        <v>0</v>
      </c>
    </row>
    <row r="107" spans="1:6" s="98" customFormat="1" ht="159" customHeight="1">
      <c r="A107" s="103">
        <v>7</v>
      </c>
      <c r="B107" s="34" t="s">
        <v>169</v>
      </c>
      <c r="C107" s="68"/>
      <c r="D107" s="172"/>
      <c r="E107" s="298"/>
      <c r="F107" s="273"/>
    </row>
    <row r="108" spans="1:6" s="98" customFormat="1" ht="15.75" customHeight="1">
      <c r="A108" s="104"/>
      <c r="B108" s="40" t="s">
        <v>23</v>
      </c>
      <c r="C108" s="63" t="s">
        <v>112</v>
      </c>
      <c r="D108" s="196">
        <v>19</v>
      </c>
      <c r="E108" s="299"/>
      <c r="F108" s="329">
        <f>ROUND(D108*E108,2)</f>
        <v>0</v>
      </c>
    </row>
    <row r="109" spans="1:6" s="98" customFormat="1" ht="175.15" customHeight="1">
      <c r="A109" s="103">
        <v>8</v>
      </c>
      <c r="B109" s="34" t="s">
        <v>114</v>
      </c>
      <c r="C109" s="68"/>
      <c r="D109" s="172"/>
      <c r="E109" s="298"/>
      <c r="F109" s="273"/>
    </row>
    <row r="110" spans="1:6" s="98" customFormat="1" ht="15.75" customHeight="1">
      <c r="A110" s="104"/>
      <c r="B110" s="36" t="s">
        <v>23</v>
      </c>
      <c r="C110" s="63" t="s">
        <v>112</v>
      </c>
      <c r="D110" s="196">
        <v>1.6</v>
      </c>
      <c r="E110" s="299"/>
      <c r="F110" s="329">
        <f>ROUND(D110*E110,2)</f>
        <v>0</v>
      </c>
    </row>
    <row r="111" spans="1:6" s="98" customFormat="1" ht="174" customHeight="1">
      <c r="A111" s="103">
        <v>9</v>
      </c>
      <c r="B111" s="34" t="s">
        <v>115</v>
      </c>
      <c r="C111" s="68"/>
      <c r="D111" s="172"/>
      <c r="E111" s="298"/>
      <c r="F111" s="273"/>
    </row>
    <row r="112" spans="1:6" s="98" customFormat="1" ht="15.75" customHeight="1">
      <c r="A112" s="104"/>
      <c r="B112" s="36" t="s">
        <v>23</v>
      </c>
      <c r="C112" s="63" t="s">
        <v>112</v>
      </c>
      <c r="D112" s="196">
        <v>8</v>
      </c>
      <c r="E112" s="299"/>
      <c r="F112" s="329">
        <f>ROUND(D112*E112,2)</f>
        <v>0</v>
      </c>
    </row>
    <row r="113" spans="1:6" s="98" customFormat="1" ht="148.15" customHeight="1">
      <c r="A113" s="72">
        <v>10</v>
      </c>
      <c r="B113" s="34" t="s">
        <v>116</v>
      </c>
      <c r="C113" s="68"/>
      <c r="D113" s="185"/>
      <c r="E113" s="309"/>
      <c r="F113" s="258"/>
    </row>
    <row r="114" spans="1:6" s="98" customFormat="1" ht="13.5" thickBot="1">
      <c r="A114" s="118"/>
      <c r="B114" s="46" t="s">
        <v>39</v>
      </c>
      <c r="C114" s="63" t="s">
        <v>14</v>
      </c>
      <c r="D114" s="158">
        <v>2</v>
      </c>
      <c r="E114" s="231"/>
      <c r="F114" s="275">
        <f>ROUND(D114*E114,2)</f>
        <v>0</v>
      </c>
    </row>
    <row r="115" spans="1:6" ht="16.5" thickBot="1">
      <c r="A115" s="15"/>
      <c r="B115" s="16" t="s">
        <v>198</v>
      </c>
      <c r="C115" s="186"/>
      <c r="D115" s="187"/>
      <c r="E115" s="300"/>
      <c r="F115" s="266">
        <f>SUM(F96:F114)</f>
        <v>0</v>
      </c>
    </row>
    <row r="116" spans="1:6" ht="15.75">
      <c r="A116" s="12"/>
      <c r="B116" s="13"/>
      <c r="C116" s="188"/>
      <c r="D116" s="189"/>
      <c r="E116" s="301"/>
      <c r="F116" s="267"/>
    </row>
    <row r="117" spans="1:6" ht="15.75">
      <c r="A117" s="12"/>
      <c r="B117" s="13"/>
      <c r="C117" s="188"/>
      <c r="D117" s="189"/>
      <c r="E117" s="301"/>
      <c r="F117" s="267"/>
    </row>
    <row r="118" spans="1:6" ht="16.5" thickBot="1">
      <c r="A118" s="12"/>
      <c r="B118" s="13"/>
      <c r="C118" s="188"/>
      <c r="D118" s="189"/>
      <c r="E118" s="301"/>
      <c r="F118" s="267"/>
    </row>
    <row r="119" spans="1:6" ht="16.5" thickBot="1">
      <c r="A119" s="19" t="s">
        <v>16</v>
      </c>
      <c r="B119" s="20" t="s">
        <v>25</v>
      </c>
      <c r="C119" s="21"/>
      <c r="D119" s="187"/>
      <c r="E119" s="302"/>
      <c r="F119" s="268"/>
    </row>
    <row r="120" spans="1:6" ht="114.75">
      <c r="A120" s="58">
        <v>1</v>
      </c>
      <c r="B120" s="62" t="s">
        <v>170</v>
      </c>
      <c r="C120" s="14"/>
      <c r="D120" s="197"/>
      <c r="E120" s="220"/>
      <c r="F120" s="259"/>
    </row>
    <row r="121" spans="1:6">
      <c r="A121" s="52"/>
      <c r="B121" s="36" t="s">
        <v>23</v>
      </c>
      <c r="C121" s="18" t="s">
        <v>11</v>
      </c>
      <c r="D121" s="155">
        <v>889</v>
      </c>
      <c r="E121" s="221"/>
      <c r="F121" s="255">
        <f>ROUND(D121*E121,2)</f>
        <v>0</v>
      </c>
    </row>
    <row r="122" spans="1:6" s="116" customFormat="1" ht="111" customHeight="1">
      <c r="A122" s="95">
        <v>2</v>
      </c>
      <c r="B122" s="34" t="s">
        <v>118</v>
      </c>
      <c r="C122" s="167"/>
      <c r="D122" s="168"/>
      <c r="E122" s="294"/>
      <c r="F122" s="328"/>
    </row>
    <row r="123" spans="1:6" s="116" customFormat="1" ht="15.75" customHeight="1">
      <c r="A123" s="72"/>
      <c r="B123" s="107" t="s">
        <v>104</v>
      </c>
      <c r="C123" s="169" t="s">
        <v>93</v>
      </c>
      <c r="D123" s="175">
        <v>1910</v>
      </c>
      <c r="E123" s="236"/>
      <c r="F123" s="275">
        <f>ROUND(D123*E123,2)</f>
        <v>0</v>
      </c>
    </row>
    <row r="124" spans="1:6" s="116" customFormat="1" ht="132" customHeight="1">
      <c r="A124" s="95">
        <v>3</v>
      </c>
      <c r="B124" s="35" t="s">
        <v>119</v>
      </c>
      <c r="C124" s="167"/>
      <c r="D124" s="168"/>
      <c r="E124" s="294"/>
      <c r="F124" s="328"/>
    </row>
    <row r="125" spans="1:6" s="116" customFormat="1" ht="15.75" customHeight="1">
      <c r="A125" s="72"/>
      <c r="B125" s="107" t="s">
        <v>104</v>
      </c>
      <c r="C125" s="169" t="s">
        <v>93</v>
      </c>
      <c r="D125" s="175">
        <v>1910</v>
      </c>
      <c r="E125" s="236"/>
      <c r="F125" s="275">
        <f>ROUND(D125*E125,2)</f>
        <v>0</v>
      </c>
    </row>
    <row r="126" spans="1:6" ht="108" customHeight="1">
      <c r="A126" s="51">
        <v>4</v>
      </c>
      <c r="B126" s="34" t="s">
        <v>171</v>
      </c>
      <c r="C126" s="14"/>
      <c r="D126" s="154"/>
      <c r="E126" s="220"/>
      <c r="F126" s="259"/>
    </row>
    <row r="127" spans="1:6">
      <c r="A127" s="52"/>
      <c r="B127" s="36" t="s">
        <v>24</v>
      </c>
      <c r="C127" s="18" t="s">
        <v>12</v>
      </c>
      <c r="D127" s="155">
        <v>196</v>
      </c>
      <c r="E127" s="221"/>
      <c r="F127" s="255">
        <f>ROUND(D127*E127,2)</f>
        <v>0</v>
      </c>
    </row>
    <row r="128" spans="1:6" s="116" customFormat="1" ht="126" customHeight="1">
      <c r="A128" s="95">
        <v>5</v>
      </c>
      <c r="B128" s="35" t="s">
        <v>172</v>
      </c>
      <c r="C128" s="167"/>
      <c r="D128" s="168"/>
      <c r="E128" s="294"/>
      <c r="F128" s="328"/>
    </row>
    <row r="129" spans="1:6" s="116" customFormat="1" ht="15.75" customHeight="1">
      <c r="A129" s="72"/>
      <c r="B129" s="107" t="s">
        <v>104</v>
      </c>
      <c r="C129" s="169" t="s">
        <v>93</v>
      </c>
      <c r="D129" s="175">
        <v>209</v>
      </c>
      <c r="E129" s="236"/>
      <c r="F129" s="275">
        <f>ROUND(D129*E129,2)</f>
        <v>0</v>
      </c>
    </row>
    <row r="130" spans="1:6" s="198" customFormat="1" ht="93.6" customHeight="1">
      <c r="A130" s="72">
        <v>6</v>
      </c>
      <c r="B130" s="73" t="s">
        <v>173</v>
      </c>
      <c r="C130" s="178"/>
      <c r="D130" s="176"/>
      <c r="E130" s="243"/>
      <c r="F130" s="328"/>
    </row>
    <row r="131" spans="1:6" s="198" customFormat="1" ht="18" customHeight="1" thickBot="1">
      <c r="A131" s="76"/>
      <c r="B131" s="107" t="s">
        <v>104</v>
      </c>
      <c r="C131" s="169" t="s">
        <v>93</v>
      </c>
      <c r="D131" s="175">
        <v>2119</v>
      </c>
      <c r="E131" s="236"/>
      <c r="F131" s="275">
        <f>ROUND(D131*E131,2)</f>
        <v>0</v>
      </c>
    </row>
    <row r="132" spans="1:6" ht="16.5" thickBot="1">
      <c r="A132" s="15"/>
      <c r="B132" s="16" t="s">
        <v>199</v>
      </c>
      <c r="C132" s="186"/>
      <c r="D132" s="187"/>
      <c r="E132" s="300"/>
      <c r="F132" s="266">
        <f>SUM(F121:F131)</f>
        <v>0</v>
      </c>
    </row>
    <row r="133" spans="1:6" ht="16.5" customHeight="1">
      <c r="A133" s="12"/>
      <c r="B133" s="13"/>
      <c r="C133" s="188"/>
      <c r="D133" s="189"/>
      <c r="E133" s="301"/>
      <c r="F133" s="267"/>
    </row>
    <row r="134" spans="1:6" ht="16.5" customHeight="1">
      <c r="A134" s="12"/>
      <c r="B134" s="13"/>
      <c r="C134" s="188"/>
      <c r="D134" s="189"/>
      <c r="E134" s="301"/>
      <c r="F134" s="267"/>
    </row>
    <row r="135" spans="1:6" ht="16.5" customHeight="1" thickBot="1">
      <c r="A135" s="12"/>
      <c r="B135" s="13"/>
      <c r="C135" s="188"/>
      <c r="D135" s="189"/>
      <c r="E135" s="301"/>
      <c r="F135" s="267"/>
    </row>
    <row r="136" spans="1:6" ht="16.5" thickBot="1">
      <c r="A136" s="19" t="s">
        <v>18</v>
      </c>
      <c r="B136" s="20" t="s">
        <v>66</v>
      </c>
      <c r="C136" s="21"/>
      <c r="D136" s="187"/>
      <c r="E136" s="302"/>
      <c r="F136" s="268"/>
    </row>
    <row r="137" spans="1:6" ht="148.15" customHeight="1">
      <c r="A137" s="51">
        <v>1</v>
      </c>
      <c r="B137" s="44" t="s">
        <v>68</v>
      </c>
      <c r="C137" s="14"/>
      <c r="D137" s="197"/>
      <c r="E137" s="310"/>
      <c r="F137" s="269"/>
    </row>
    <row r="138" spans="1:6">
      <c r="A138" s="52"/>
      <c r="B138" s="32" t="s">
        <v>27</v>
      </c>
      <c r="C138" s="18" t="s">
        <v>28</v>
      </c>
      <c r="D138" s="161">
        <v>1</v>
      </c>
      <c r="E138" s="290"/>
      <c r="F138" s="254">
        <f>ROUND(D138*E138,2)</f>
        <v>0</v>
      </c>
    </row>
    <row r="139" spans="1:6" ht="84.6" customHeight="1">
      <c r="A139" s="51">
        <v>2</v>
      </c>
      <c r="B139" s="35" t="s">
        <v>174</v>
      </c>
      <c r="C139" s="14"/>
      <c r="D139" s="154"/>
      <c r="E139" s="220"/>
      <c r="F139" s="259"/>
    </row>
    <row r="140" spans="1:6">
      <c r="A140" s="57"/>
      <c r="B140" s="32" t="s">
        <v>24</v>
      </c>
      <c r="C140" s="18" t="s">
        <v>12</v>
      </c>
      <c r="D140" s="155">
        <v>1.92</v>
      </c>
      <c r="E140" s="221"/>
      <c r="F140" s="255">
        <f>ROUND(D140*E140,2)</f>
        <v>0</v>
      </c>
    </row>
    <row r="141" spans="1:6" ht="120" customHeight="1">
      <c r="A141" s="51">
        <v>3</v>
      </c>
      <c r="B141" s="35" t="s">
        <v>175</v>
      </c>
      <c r="C141" s="14"/>
      <c r="D141" s="154"/>
      <c r="E141" s="220"/>
      <c r="F141" s="259"/>
    </row>
    <row r="142" spans="1:6">
      <c r="A142" s="57"/>
      <c r="B142" s="32" t="s">
        <v>24</v>
      </c>
      <c r="C142" s="18" t="s">
        <v>12</v>
      </c>
      <c r="D142" s="155">
        <v>0.96</v>
      </c>
      <c r="E142" s="221"/>
      <c r="F142" s="255">
        <f>ROUND(D142*E142,2)</f>
        <v>0</v>
      </c>
    </row>
    <row r="143" spans="1:6" ht="121.15" customHeight="1">
      <c r="A143" s="51">
        <v>4</v>
      </c>
      <c r="B143" s="35" t="s">
        <v>176</v>
      </c>
      <c r="C143" s="14"/>
      <c r="D143" s="154"/>
      <c r="E143" s="220"/>
      <c r="F143" s="259"/>
    </row>
    <row r="144" spans="1:6">
      <c r="A144" s="52"/>
      <c r="B144" s="36" t="s">
        <v>24</v>
      </c>
      <c r="C144" s="18" t="s">
        <v>12</v>
      </c>
      <c r="D144" s="161">
        <v>0.96</v>
      </c>
      <c r="E144" s="221"/>
      <c r="F144" s="255">
        <f>ROUND(D144*E144,2)</f>
        <v>0</v>
      </c>
    </row>
    <row r="145" spans="1:6" ht="151.15" customHeight="1">
      <c r="A145" s="51">
        <v>5</v>
      </c>
      <c r="B145" s="35" t="s">
        <v>80</v>
      </c>
      <c r="C145" s="14"/>
      <c r="D145" s="154"/>
      <c r="E145" s="220"/>
      <c r="F145" s="259"/>
    </row>
    <row r="146" spans="1:6">
      <c r="A146" s="52"/>
      <c r="B146" s="36" t="s">
        <v>39</v>
      </c>
      <c r="C146" s="18" t="s">
        <v>14</v>
      </c>
      <c r="D146" s="155">
        <v>9</v>
      </c>
      <c r="E146" s="221"/>
      <c r="F146" s="255">
        <f>ROUND(D146*E146,2)</f>
        <v>0</v>
      </c>
    </row>
    <row r="147" spans="1:6" ht="133.15" customHeight="1">
      <c r="A147" s="51">
        <v>6</v>
      </c>
      <c r="B147" s="35" t="s">
        <v>79</v>
      </c>
      <c r="C147" s="14"/>
      <c r="D147" s="154"/>
      <c r="E147" s="220"/>
      <c r="F147" s="259"/>
    </row>
    <row r="148" spans="1:6">
      <c r="A148" s="52"/>
      <c r="B148" s="36" t="s">
        <v>13</v>
      </c>
      <c r="C148" s="18" t="s">
        <v>10</v>
      </c>
      <c r="D148" s="155">
        <v>36</v>
      </c>
      <c r="E148" s="221"/>
      <c r="F148" s="255">
        <f>ROUND(D148*E148,2)</f>
        <v>0</v>
      </c>
    </row>
    <row r="149" spans="1:6" s="75" customFormat="1" ht="169.9" customHeight="1">
      <c r="A149" s="72">
        <v>7</v>
      </c>
      <c r="B149" s="73" t="s">
        <v>177</v>
      </c>
      <c r="C149" s="178"/>
      <c r="D149" s="74"/>
      <c r="E149" s="311"/>
      <c r="F149" s="258"/>
    </row>
    <row r="150" spans="1:6" s="75" customFormat="1" ht="15" customHeight="1">
      <c r="A150" s="76"/>
      <c r="B150" s="77" t="s">
        <v>39</v>
      </c>
      <c r="C150" s="177" t="s">
        <v>14</v>
      </c>
      <c r="D150" s="78">
        <v>2</v>
      </c>
      <c r="E150" s="236"/>
      <c r="F150" s="257">
        <f>ROUND(D150*E150,2)</f>
        <v>0</v>
      </c>
    </row>
    <row r="151" spans="1:6" s="116" customFormat="1" ht="187.15" customHeight="1">
      <c r="A151" s="72">
        <v>8</v>
      </c>
      <c r="B151" s="73" t="s">
        <v>120</v>
      </c>
      <c r="C151" s="178"/>
      <c r="D151" s="157"/>
      <c r="E151" s="312"/>
      <c r="F151" s="258"/>
    </row>
    <row r="152" spans="1:6" s="116" customFormat="1" ht="15" customHeight="1">
      <c r="A152" s="76"/>
      <c r="B152" s="77" t="s">
        <v>39</v>
      </c>
      <c r="C152" s="177" t="s">
        <v>14</v>
      </c>
      <c r="D152" s="175">
        <v>4</v>
      </c>
      <c r="E152" s="236"/>
      <c r="F152" s="257">
        <f>ROUND(D152*E152,2)</f>
        <v>0</v>
      </c>
    </row>
    <row r="153" spans="1:6" s="116" customFormat="1" ht="189" customHeight="1">
      <c r="A153" s="72">
        <v>9</v>
      </c>
      <c r="B153" s="73" t="s">
        <v>178</v>
      </c>
      <c r="C153" s="178"/>
      <c r="D153" s="157"/>
      <c r="E153" s="312"/>
      <c r="F153" s="258"/>
    </row>
    <row r="154" spans="1:6" s="116" customFormat="1" ht="15" customHeight="1">
      <c r="A154" s="76"/>
      <c r="B154" s="77" t="s">
        <v>39</v>
      </c>
      <c r="C154" s="177" t="s">
        <v>14</v>
      </c>
      <c r="D154" s="175">
        <v>2</v>
      </c>
      <c r="E154" s="236"/>
      <c r="F154" s="257">
        <f>ROUND(D154*E154,2)</f>
        <v>0</v>
      </c>
    </row>
    <row r="155" spans="1:6" ht="175.15" customHeight="1">
      <c r="A155" s="51">
        <v>10</v>
      </c>
      <c r="B155" s="35" t="s">
        <v>179</v>
      </c>
      <c r="C155" s="14"/>
      <c r="D155" s="154"/>
      <c r="E155" s="220"/>
      <c r="F155" s="259"/>
    </row>
    <row r="156" spans="1:6">
      <c r="A156" s="57"/>
      <c r="B156" s="32" t="s">
        <v>39</v>
      </c>
      <c r="C156" s="33" t="s">
        <v>14</v>
      </c>
      <c r="D156" s="161">
        <v>2</v>
      </c>
      <c r="E156" s="290"/>
      <c r="F156" s="255">
        <f>ROUND(D156*E156,2)</f>
        <v>0</v>
      </c>
    </row>
    <row r="157" spans="1:6" ht="186" customHeight="1">
      <c r="A157" s="51">
        <v>11</v>
      </c>
      <c r="B157" s="35" t="s">
        <v>180</v>
      </c>
      <c r="C157" s="14"/>
      <c r="D157" s="154"/>
      <c r="E157" s="220"/>
      <c r="F157" s="259"/>
    </row>
    <row r="158" spans="1:6">
      <c r="A158" s="52"/>
      <c r="B158" s="36" t="s">
        <v>39</v>
      </c>
      <c r="C158" s="18" t="s">
        <v>14</v>
      </c>
      <c r="D158" s="155">
        <v>2</v>
      </c>
      <c r="E158" s="221"/>
      <c r="F158" s="255">
        <f>ROUND(D158*E158,2)</f>
        <v>0</v>
      </c>
    </row>
    <row r="159" spans="1:6" ht="163.9" customHeight="1">
      <c r="A159" s="103">
        <v>12</v>
      </c>
      <c r="B159" s="34" t="s">
        <v>181</v>
      </c>
      <c r="C159" s="97"/>
      <c r="D159" s="97"/>
      <c r="E159" s="298"/>
      <c r="F159" s="274"/>
    </row>
    <row r="160" spans="1:6">
      <c r="A160" s="104"/>
      <c r="B160" s="40" t="s">
        <v>39</v>
      </c>
      <c r="C160" s="63" t="s">
        <v>14</v>
      </c>
      <c r="D160" s="41">
        <v>2</v>
      </c>
      <c r="E160" s="313"/>
      <c r="F160" s="275">
        <f t="shared" ref="F160" si="3">ROUND(D160*E160,2)</f>
        <v>0</v>
      </c>
    </row>
    <row r="161" spans="1:6" ht="165" customHeight="1">
      <c r="A161" s="103">
        <v>13</v>
      </c>
      <c r="B161" s="34" t="s">
        <v>182</v>
      </c>
      <c r="C161" s="97"/>
      <c r="D161" s="97"/>
      <c r="E161" s="298"/>
      <c r="F161" s="274"/>
    </row>
    <row r="162" spans="1:6">
      <c r="A162" s="104"/>
      <c r="B162" s="40" t="s">
        <v>39</v>
      </c>
      <c r="C162" s="63" t="s">
        <v>14</v>
      </c>
      <c r="D162" s="41">
        <v>2</v>
      </c>
      <c r="E162" s="313"/>
      <c r="F162" s="275">
        <f t="shared" ref="F162" si="4">ROUND(D162*E162,2)</f>
        <v>0</v>
      </c>
    </row>
    <row r="163" spans="1:6" ht="142.15" customHeight="1">
      <c r="A163" s="103">
        <v>14</v>
      </c>
      <c r="B163" s="199" t="s">
        <v>183</v>
      </c>
      <c r="C163" s="119"/>
      <c r="D163" s="97"/>
      <c r="E163" s="298"/>
      <c r="F163" s="274"/>
    </row>
    <row r="164" spans="1:6">
      <c r="A164" s="104"/>
      <c r="B164" s="40" t="s">
        <v>39</v>
      </c>
      <c r="C164" s="63" t="s">
        <v>14</v>
      </c>
      <c r="D164" s="41">
        <v>1</v>
      </c>
      <c r="E164" s="313"/>
      <c r="F164" s="275">
        <f t="shared" ref="F164" si="5">ROUND(D164*E164,2)</f>
        <v>0</v>
      </c>
    </row>
    <row r="165" spans="1:6" ht="172.9" customHeight="1">
      <c r="A165" s="103">
        <v>15</v>
      </c>
      <c r="B165" s="34" t="s">
        <v>184</v>
      </c>
      <c r="C165" s="119"/>
      <c r="D165" s="97"/>
      <c r="E165" s="298"/>
      <c r="F165" s="274"/>
    </row>
    <row r="166" spans="1:6">
      <c r="A166" s="104"/>
      <c r="B166" s="40" t="s">
        <v>13</v>
      </c>
      <c r="C166" s="63" t="s">
        <v>10</v>
      </c>
      <c r="D166" s="41">
        <v>12</v>
      </c>
      <c r="E166" s="313"/>
      <c r="F166" s="275">
        <f>ROUND(D166*E166,2)</f>
        <v>0</v>
      </c>
    </row>
    <row r="167" spans="1:6" s="98" customFormat="1" ht="150.6" customHeight="1">
      <c r="A167" s="95">
        <v>16</v>
      </c>
      <c r="B167" s="35" t="s">
        <v>94</v>
      </c>
      <c r="C167" s="96"/>
      <c r="D167" s="185"/>
      <c r="E167" s="314"/>
      <c r="F167" s="331"/>
    </row>
    <row r="168" spans="1:6" s="98" customFormat="1" ht="12.75">
      <c r="A168" s="76"/>
      <c r="B168" s="40" t="s">
        <v>13</v>
      </c>
      <c r="C168" s="63" t="s">
        <v>10</v>
      </c>
      <c r="D168" s="158">
        <v>11</v>
      </c>
      <c r="E168" s="236"/>
      <c r="F168" s="275">
        <f>ROUND(D168*E168,2)</f>
        <v>0</v>
      </c>
    </row>
    <row r="169" spans="1:6" s="98" customFormat="1" ht="141" customHeight="1">
      <c r="A169" s="72">
        <v>17</v>
      </c>
      <c r="B169" s="34" t="s">
        <v>95</v>
      </c>
      <c r="C169" s="68"/>
      <c r="D169" s="185"/>
      <c r="E169" s="312"/>
      <c r="F169" s="328"/>
    </row>
    <row r="170" spans="1:6" s="98" customFormat="1" ht="12.75">
      <c r="A170" s="76"/>
      <c r="B170" s="40" t="s">
        <v>13</v>
      </c>
      <c r="C170" s="63" t="s">
        <v>10</v>
      </c>
      <c r="D170" s="158">
        <v>651</v>
      </c>
      <c r="E170" s="236"/>
      <c r="F170" s="275">
        <f>ROUND(D170*E170,2)</f>
        <v>0</v>
      </c>
    </row>
    <row r="171" spans="1:6" ht="150.6" customHeight="1">
      <c r="A171" s="51">
        <v>18</v>
      </c>
      <c r="B171" s="35" t="s">
        <v>185</v>
      </c>
      <c r="C171" s="14"/>
      <c r="D171" s="154"/>
      <c r="E171" s="220"/>
      <c r="F171" s="259"/>
    </row>
    <row r="172" spans="1:6">
      <c r="A172" s="52"/>
      <c r="B172" s="40" t="s">
        <v>24</v>
      </c>
      <c r="C172" s="18" t="s">
        <v>12</v>
      </c>
      <c r="D172" s="155">
        <v>102</v>
      </c>
      <c r="E172" s="221"/>
      <c r="F172" s="255">
        <f>ROUND(D172*E172,2)</f>
        <v>0</v>
      </c>
    </row>
    <row r="173" spans="1:6" ht="150.6" customHeight="1">
      <c r="A173" s="51">
        <v>19</v>
      </c>
      <c r="B173" s="35" t="s">
        <v>186</v>
      </c>
      <c r="C173" s="14"/>
      <c r="D173" s="154"/>
      <c r="E173" s="220"/>
      <c r="F173" s="259"/>
    </row>
    <row r="174" spans="1:6" ht="15.75" thickBot="1">
      <c r="A174" s="52"/>
      <c r="B174" s="40" t="s">
        <v>24</v>
      </c>
      <c r="C174" s="18" t="s">
        <v>12</v>
      </c>
      <c r="D174" s="155">
        <v>18</v>
      </c>
      <c r="E174" s="221"/>
      <c r="F174" s="255">
        <f>ROUND(D174*E174,2)</f>
        <v>0</v>
      </c>
    </row>
    <row r="175" spans="1:6" ht="16.5" thickBot="1">
      <c r="A175" s="15"/>
      <c r="B175" s="16" t="s">
        <v>200</v>
      </c>
      <c r="C175" s="186"/>
      <c r="D175" s="187"/>
      <c r="E175" s="300"/>
      <c r="F175" s="266">
        <f>SUM(F138:F174)</f>
        <v>0</v>
      </c>
    </row>
    <row r="176" spans="1:6" ht="15.75">
      <c r="A176" s="12"/>
      <c r="B176" s="13"/>
      <c r="C176" s="188"/>
      <c r="D176" s="189"/>
      <c r="E176" s="301"/>
      <c r="F176" s="267"/>
    </row>
    <row r="177" spans="1:6" ht="15.75">
      <c r="A177" s="12"/>
      <c r="B177" s="13"/>
      <c r="C177" s="188"/>
      <c r="D177" s="189"/>
      <c r="E177" s="301"/>
      <c r="F177" s="267"/>
    </row>
    <row r="178" spans="1:6" ht="16.5" thickBot="1">
      <c r="A178" s="12"/>
      <c r="B178" s="13"/>
      <c r="C178" s="188"/>
      <c r="D178" s="189"/>
      <c r="E178" s="301"/>
      <c r="F178" s="267"/>
    </row>
    <row r="179" spans="1:6" ht="16.5" thickBot="1">
      <c r="A179" s="19" t="s">
        <v>29</v>
      </c>
      <c r="B179" s="20" t="s">
        <v>187</v>
      </c>
      <c r="C179" s="21"/>
      <c r="D179" s="187"/>
      <c r="E179" s="302"/>
      <c r="F179" s="268"/>
    </row>
    <row r="180" spans="1:6" ht="134.44999999999999" customHeight="1">
      <c r="A180" s="51">
        <v>1</v>
      </c>
      <c r="B180" s="101" t="s">
        <v>97</v>
      </c>
      <c r="C180" s="14"/>
      <c r="D180" s="154"/>
      <c r="E180" s="220"/>
      <c r="F180" s="259"/>
    </row>
    <row r="181" spans="1:6" ht="13.9" customHeight="1">
      <c r="A181" s="52"/>
      <c r="B181" s="36" t="s">
        <v>13</v>
      </c>
      <c r="C181" s="166" t="s">
        <v>10</v>
      </c>
      <c r="D181" s="155">
        <v>30</v>
      </c>
      <c r="E181" s="221"/>
      <c r="F181" s="255">
        <f>ROUND(D181*E181,2)</f>
        <v>0</v>
      </c>
    </row>
    <row r="182" spans="1:6" ht="93" customHeight="1">
      <c r="A182" s="51">
        <v>2</v>
      </c>
      <c r="B182" s="37" t="s">
        <v>96</v>
      </c>
      <c r="C182" s="14"/>
      <c r="D182" s="154"/>
      <c r="E182" s="220"/>
      <c r="F182" s="259"/>
    </row>
    <row r="183" spans="1:6">
      <c r="A183" s="52"/>
      <c r="B183" s="36" t="s">
        <v>24</v>
      </c>
      <c r="C183" s="18" t="s">
        <v>12</v>
      </c>
      <c r="D183" s="155">
        <v>74</v>
      </c>
      <c r="E183" s="221"/>
      <c r="F183" s="255">
        <f>ROUND(D183*E183,2)</f>
        <v>0</v>
      </c>
    </row>
    <row r="184" spans="1:6" s="98" customFormat="1" ht="87" customHeight="1">
      <c r="A184" s="94">
        <v>3</v>
      </c>
      <c r="B184" s="35" t="s">
        <v>149</v>
      </c>
      <c r="C184" s="171"/>
      <c r="D184" s="176"/>
      <c r="E184" s="243"/>
      <c r="F184" s="328"/>
    </row>
    <row r="185" spans="1:6" s="98" customFormat="1" ht="12.75">
      <c r="A185" s="76"/>
      <c r="B185" s="77" t="s">
        <v>39</v>
      </c>
      <c r="C185" s="177" t="s">
        <v>14</v>
      </c>
      <c r="D185" s="175">
        <v>1</v>
      </c>
      <c r="E185" s="236"/>
      <c r="F185" s="275">
        <f>ROUND(D185*E185,2)</f>
        <v>0</v>
      </c>
    </row>
    <row r="186" spans="1:6" ht="84" customHeight="1">
      <c r="A186" s="72">
        <v>4</v>
      </c>
      <c r="B186" s="39" t="s">
        <v>92</v>
      </c>
      <c r="C186" s="178"/>
      <c r="D186" s="157"/>
      <c r="E186" s="243"/>
      <c r="F186" s="328"/>
    </row>
    <row r="187" spans="1:6">
      <c r="A187" s="76"/>
      <c r="B187" s="77" t="s">
        <v>39</v>
      </c>
      <c r="C187" s="177" t="s">
        <v>14</v>
      </c>
      <c r="D187" s="175">
        <v>3</v>
      </c>
      <c r="E187" s="236"/>
      <c r="F187" s="275">
        <f>ROUND(D187*E187,2)</f>
        <v>0</v>
      </c>
    </row>
    <row r="188" spans="1:6" s="75" customFormat="1" ht="133.15" customHeight="1">
      <c r="A188" s="94">
        <v>5</v>
      </c>
      <c r="B188" s="34" t="s">
        <v>188</v>
      </c>
      <c r="C188" s="200"/>
      <c r="D188" s="176"/>
      <c r="E188" s="243"/>
      <c r="F188" s="328"/>
    </row>
    <row r="189" spans="1:6" s="75" customFormat="1" ht="14.25">
      <c r="A189" s="76"/>
      <c r="B189" s="77" t="s">
        <v>167</v>
      </c>
      <c r="C189" s="177" t="s">
        <v>112</v>
      </c>
      <c r="D189" s="175">
        <v>57</v>
      </c>
      <c r="E189" s="236"/>
      <c r="F189" s="275">
        <f>ROUND(D189*E189,2)</f>
        <v>0</v>
      </c>
    </row>
    <row r="190" spans="1:6" s="4" customFormat="1" ht="135.6" customHeight="1">
      <c r="A190" s="53">
        <v>6</v>
      </c>
      <c r="B190" s="34" t="s">
        <v>67</v>
      </c>
      <c r="C190" s="33"/>
      <c r="D190" s="161"/>
      <c r="E190" s="290"/>
      <c r="F190" s="254"/>
    </row>
    <row r="191" spans="1:6" s="4" customFormat="1">
      <c r="A191" s="52"/>
      <c r="B191" s="36" t="s">
        <v>23</v>
      </c>
      <c r="C191" s="18" t="s">
        <v>11</v>
      </c>
      <c r="D191" s="155">
        <v>121</v>
      </c>
      <c r="E191" s="221"/>
      <c r="F191" s="255">
        <f>ROUND(D191*E191,2)</f>
        <v>0</v>
      </c>
    </row>
    <row r="192" spans="1:6" ht="122.45" customHeight="1">
      <c r="A192" s="51">
        <v>7</v>
      </c>
      <c r="B192" s="101" t="s">
        <v>99</v>
      </c>
      <c r="C192" s="14"/>
      <c r="D192" s="154"/>
      <c r="E192" s="220"/>
      <c r="F192" s="259"/>
    </row>
    <row r="193" spans="1:6">
      <c r="A193" s="52"/>
      <c r="B193" s="36" t="s">
        <v>23</v>
      </c>
      <c r="C193" s="18" t="s">
        <v>11</v>
      </c>
      <c r="D193" s="155">
        <v>121</v>
      </c>
      <c r="E193" s="221"/>
      <c r="F193" s="255">
        <f>ROUND(D193*E193,2)</f>
        <v>0</v>
      </c>
    </row>
    <row r="194" spans="1:6" ht="187.9" customHeight="1">
      <c r="A194" s="51">
        <v>8</v>
      </c>
      <c r="B194" s="35" t="s">
        <v>43</v>
      </c>
      <c r="C194" s="14"/>
      <c r="D194" s="154"/>
      <c r="E194" s="220"/>
      <c r="F194" s="259"/>
    </row>
    <row r="195" spans="1:6">
      <c r="A195" s="52"/>
      <c r="B195" s="36" t="s">
        <v>24</v>
      </c>
      <c r="C195" s="18" t="s">
        <v>12</v>
      </c>
      <c r="D195" s="155">
        <v>374</v>
      </c>
      <c r="E195" s="221"/>
      <c r="F195" s="255">
        <f>ROUND(D195*E195,2)</f>
        <v>0</v>
      </c>
    </row>
    <row r="196" spans="1:6" ht="114.75">
      <c r="A196" s="53">
        <v>9</v>
      </c>
      <c r="B196" s="201" t="s">
        <v>85</v>
      </c>
      <c r="C196" s="33"/>
      <c r="D196" s="161"/>
      <c r="E196" s="290"/>
      <c r="F196" s="254"/>
    </row>
    <row r="197" spans="1:6">
      <c r="A197" s="52"/>
      <c r="B197" s="36" t="s">
        <v>23</v>
      </c>
      <c r="C197" s="18" t="s">
        <v>11</v>
      </c>
      <c r="D197" s="155">
        <v>151</v>
      </c>
      <c r="E197" s="221"/>
      <c r="F197" s="255">
        <f>ROUND(D197*E197,2)</f>
        <v>0</v>
      </c>
    </row>
    <row r="198" spans="1:6" s="116" customFormat="1" ht="112.9" customHeight="1">
      <c r="A198" s="95">
        <v>10</v>
      </c>
      <c r="B198" s="34" t="s">
        <v>118</v>
      </c>
      <c r="C198" s="167"/>
      <c r="D198" s="168"/>
      <c r="E198" s="294"/>
      <c r="F198" s="328"/>
    </row>
    <row r="199" spans="1:6" s="116" customFormat="1" ht="15.75" customHeight="1">
      <c r="A199" s="72"/>
      <c r="B199" s="107" t="s">
        <v>104</v>
      </c>
      <c r="C199" s="169" t="s">
        <v>93</v>
      </c>
      <c r="D199" s="175">
        <v>374</v>
      </c>
      <c r="E199" s="236"/>
      <c r="F199" s="275">
        <f>ROUND(D199*E199,2)</f>
        <v>0</v>
      </c>
    </row>
    <row r="200" spans="1:6" s="116" customFormat="1" ht="133.15" customHeight="1">
      <c r="A200" s="95">
        <v>11</v>
      </c>
      <c r="B200" s="35" t="s">
        <v>119</v>
      </c>
      <c r="C200" s="167"/>
      <c r="D200" s="168"/>
      <c r="E200" s="315"/>
      <c r="F200" s="331"/>
    </row>
    <row r="201" spans="1:6" s="116" customFormat="1" ht="15.75" customHeight="1">
      <c r="A201" s="76"/>
      <c r="B201" s="107" t="s">
        <v>104</v>
      </c>
      <c r="C201" s="169" t="s">
        <v>93</v>
      </c>
      <c r="D201" s="175">
        <v>374</v>
      </c>
      <c r="E201" s="236"/>
      <c r="F201" s="275">
        <f>ROUND(D201*E201,2)</f>
        <v>0</v>
      </c>
    </row>
    <row r="202" spans="1:6" s="184" customFormat="1" ht="144" customHeight="1">
      <c r="A202" s="103">
        <v>12</v>
      </c>
      <c r="B202" s="34" t="s">
        <v>189</v>
      </c>
      <c r="C202" s="68"/>
      <c r="D202" s="97"/>
      <c r="E202" s="298"/>
      <c r="F202" s="332"/>
    </row>
    <row r="203" spans="1:6" s="184" customFormat="1" ht="15.75" thickBot="1">
      <c r="A203" s="202"/>
      <c r="B203" s="40" t="s">
        <v>13</v>
      </c>
      <c r="C203" s="63" t="s">
        <v>10</v>
      </c>
      <c r="D203" s="41">
        <v>230</v>
      </c>
      <c r="E203" s="313"/>
      <c r="F203" s="333">
        <f>D203*E203</f>
        <v>0</v>
      </c>
    </row>
    <row r="204" spans="1:6" ht="16.5" thickBot="1">
      <c r="A204" s="15"/>
      <c r="B204" s="16" t="s">
        <v>205</v>
      </c>
      <c r="C204" s="186"/>
      <c r="D204" s="187"/>
      <c r="E204" s="300"/>
      <c r="F204" s="266">
        <f>SUM(F181:F203)</f>
        <v>0</v>
      </c>
    </row>
    <row r="205" spans="1:6" ht="15.75">
      <c r="A205" s="12"/>
      <c r="B205" s="13"/>
      <c r="C205" s="188"/>
      <c r="D205" s="189"/>
      <c r="E205" s="301"/>
      <c r="F205" s="267"/>
    </row>
    <row r="206" spans="1:6" ht="15.75">
      <c r="A206" s="12"/>
      <c r="B206" s="13"/>
      <c r="C206" s="188"/>
      <c r="D206" s="189"/>
      <c r="E206" s="301"/>
      <c r="F206" s="267"/>
    </row>
    <row r="207" spans="1:6" ht="16.5" thickBot="1">
      <c r="A207" s="12"/>
      <c r="B207" s="13"/>
      <c r="C207" s="188"/>
      <c r="D207" s="189"/>
      <c r="E207" s="301"/>
      <c r="F207" s="267"/>
    </row>
    <row r="208" spans="1:6" ht="16.5" thickBot="1">
      <c r="A208" s="25" t="s">
        <v>190</v>
      </c>
      <c r="B208" s="26" t="s">
        <v>41</v>
      </c>
      <c r="C208" s="27"/>
      <c r="D208" s="187"/>
      <c r="E208" s="316"/>
      <c r="F208" s="276"/>
    </row>
    <row r="209" spans="1:6" ht="53.25" customHeight="1">
      <c r="A209" s="59">
        <v>1</v>
      </c>
      <c r="B209" s="34" t="s">
        <v>32</v>
      </c>
      <c r="C209" s="49"/>
      <c r="D209" s="161"/>
      <c r="E209" s="317"/>
      <c r="F209" s="277"/>
    </row>
    <row r="210" spans="1:6" ht="27.75" customHeight="1">
      <c r="A210" s="59" t="s">
        <v>19</v>
      </c>
      <c r="B210" s="34" t="s">
        <v>21</v>
      </c>
      <c r="C210" s="203" t="s">
        <v>14</v>
      </c>
      <c r="D210" s="161">
        <v>3</v>
      </c>
      <c r="E210" s="243"/>
      <c r="F210" s="271">
        <f t="shared" ref="F210:F212" si="6">ROUND(D210*E210,2)</f>
        <v>0</v>
      </c>
    </row>
    <row r="211" spans="1:6" ht="27.75" customHeight="1">
      <c r="A211" s="59" t="s">
        <v>20</v>
      </c>
      <c r="B211" s="34" t="s">
        <v>22</v>
      </c>
      <c r="C211" s="203" t="s">
        <v>14</v>
      </c>
      <c r="D211" s="161">
        <v>3</v>
      </c>
      <c r="E211" s="243"/>
      <c r="F211" s="271">
        <f t="shared" si="6"/>
        <v>0</v>
      </c>
    </row>
    <row r="212" spans="1:6" ht="42.75" customHeight="1">
      <c r="A212" s="59" t="s">
        <v>31</v>
      </c>
      <c r="B212" s="34" t="s">
        <v>30</v>
      </c>
      <c r="C212" s="203" t="s">
        <v>14</v>
      </c>
      <c r="D212" s="161">
        <v>2</v>
      </c>
      <c r="E212" s="243"/>
      <c r="F212" s="271">
        <f t="shared" si="6"/>
        <v>0</v>
      </c>
    </row>
    <row r="213" spans="1:6" ht="78.75" customHeight="1" thickBot="1">
      <c r="A213" s="60"/>
      <c r="B213" s="48" t="s">
        <v>45</v>
      </c>
      <c r="C213" s="50"/>
      <c r="D213" s="190"/>
      <c r="E213" s="318"/>
      <c r="F213" s="278"/>
    </row>
    <row r="214" spans="1:6" ht="16.5" thickBot="1">
      <c r="A214" s="28"/>
      <c r="B214" s="29" t="s">
        <v>206</v>
      </c>
      <c r="C214" s="30"/>
      <c r="D214" s="187"/>
      <c r="E214" s="319"/>
      <c r="F214" s="279">
        <f>SUM(F210:F213)</f>
        <v>0</v>
      </c>
    </row>
    <row r="215" spans="1:6" ht="15.75">
      <c r="A215" s="12"/>
      <c r="B215" s="13"/>
      <c r="C215" s="188"/>
      <c r="D215" s="189"/>
      <c r="E215" s="301"/>
      <c r="F215" s="267"/>
    </row>
    <row r="216" spans="1:6" ht="15.75">
      <c r="A216" s="12"/>
      <c r="B216" s="13"/>
      <c r="C216" s="188"/>
      <c r="D216" s="189"/>
      <c r="E216" s="301"/>
      <c r="F216" s="267"/>
    </row>
    <row r="217" spans="1:6" ht="16.5" thickBot="1">
      <c r="A217" s="12"/>
      <c r="B217" s="13"/>
      <c r="C217" s="188"/>
      <c r="D217" s="189"/>
      <c r="E217" s="301"/>
      <c r="F217" s="267"/>
    </row>
    <row r="218" spans="1:6" ht="16.5" customHeight="1" thickBot="1">
      <c r="A218" s="81"/>
      <c r="B218" s="586" t="s">
        <v>40</v>
      </c>
      <c r="C218" s="586"/>
      <c r="D218" s="586"/>
      <c r="E218" s="586"/>
      <c r="F218" s="280"/>
    </row>
    <row r="219" spans="1:6" ht="16.5" customHeight="1">
      <c r="A219" s="82"/>
      <c r="B219" s="83"/>
      <c r="C219" s="84"/>
      <c r="D219" s="84"/>
      <c r="E219" s="320"/>
      <c r="F219" s="281"/>
    </row>
    <row r="220" spans="1:6" ht="16.5" customHeight="1">
      <c r="A220" s="85" t="s">
        <v>6</v>
      </c>
      <c r="B220" s="79" t="str">
        <f>B3</f>
        <v>Pripremni radovi</v>
      </c>
      <c r="C220" s="10"/>
      <c r="D220" s="11"/>
      <c r="E220" s="321"/>
      <c r="F220" s="282">
        <f>F73</f>
        <v>0</v>
      </c>
    </row>
    <row r="221" spans="1:6" ht="16.5" customHeight="1">
      <c r="A221" s="85"/>
      <c r="B221" s="79"/>
      <c r="C221" s="10"/>
      <c r="D221" s="11"/>
      <c r="E221" s="321"/>
      <c r="F221" s="282"/>
    </row>
    <row r="222" spans="1:6" ht="16.5" customHeight="1">
      <c r="A222" s="85" t="s">
        <v>8</v>
      </c>
      <c r="B222" s="79" t="str">
        <f>B77</f>
        <v>Zemljani radovi</v>
      </c>
      <c r="C222" s="10"/>
      <c r="D222" s="11"/>
      <c r="E222" s="321"/>
      <c r="F222" s="282">
        <f>F90</f>
        <v>0</v>
      </c>
    </row>
    <row r="223" spans="1:6" ht="16.5" customHeight="1">
      <c r="A223" s="85"/>
      <c r="B223" s="79"/>
      <c r="C223" s="10"/>
      <c r="D223" s="11"/>
      <c r="E223" s="321"/>
      <c r="F223" s="282"/>
    </row>
    <row r="224" spans="1:6" ht="16.5" customHeight="1">
      <c r="A224" s="85" t="s">
        <v>15</v>
      </c>
      <c r="B224" s="79" t="str">
        <f>B94</f>
        <v>Odvodnja</v>
      </c>
      <c r="C224" s="10"/>
      <c r="D224" s="11"/>
      <c r="E224" s="321"/>
      <c r="F224" s="282">
        <f>F115</f>
        <v>0</v>
      </c>
    </row>
    <row r="225" spans="1:6" ht="16.5" customHeight="1">
      <c r="A225" s="85"/>
      <c r="B225" s="79"/>
      <c r="C225" s="10"/>
      <c r="D225" s="11"/>
      <c r="E225" s="321"/>
      <c r="F225" s="282"/>
    </row>
    <row r="226" spans="1:6" ht="16.5" customHeight="1">
      <c r="A226" s="85" t="s">
        <v>16</v>
      </c>
      <c r="B226" s="79" t="str">
        <f>B119</f>
        <v>Konstrukcija</v>
      </c>
      <c r="C226" s="10"/>
      <c r="D226" s="11"/>
      <c r="E226" s="321"/>
      <c r="F226" s="282">
        <f>F132</f>
        <v>0</v>
      </c>
    </row>
    <row r="227" spans="1:6" ht="16.5" customHeight="1">
      <c r="A227" s="85"/>
      <c r="B227" s="79"/>
      <c r="C227" s="10"/>
      <c r="D227" s="11"/>
      <c r="E227" s="321"/>
      <c r="F227" s="282"/>
    </row>
    <row r="228" spans="1:6" ht="16.5" customHeight="1">
      <c r="A228" s="85" t="s">
        <v>18</v>
      </c>
      <c r="B228" s="79" t="str">
        <f>B136</f>
        <v>Oprema</v>
      </c>
      <c r="C228" s="11"/>
      <c r="D228" s="11"/>
      <c r="E228" s="321"/>
      <c r="F228" s="282">
        <f>F175</f>
        <v>0</v>
      </c>
    </row>
    <row r="229" spans="1:6" ht="16.5" customHeight="1">
      <c r="A229" s="85"/>
      <c r="B229" s="79"/>
      <c r="C229" s="11"/>
      <c r="D229" s="11"/>
      <c r="E229" s="321"/>
      <c r="F229" s="283"/>
    </row>
    <row r="230" spans="1:6" ht="16.5" customHeight="1">
      <c r="A230" s="85" t="s">
        <v>29</v>
      </c>
      <c r="B230" s="79" t="s">
        <v>187</v>
      </c>
      <c r="C230" s="11"/>
      <c r="D230" s="11"/>
      <c r="E230" s="321"/>
      <c r="F230" s="282">
        <f>F204</f>
        <v>0</v>
      </c>
    </row>
    <row r="231" spans="1:6" ht="16.5" customHeight="1">
      <c r="A231" s="85"/>
      <c r="B231" s="79"/>
      <c r="C231" s="11"/>
      <c r="D231" s="11"/>
      <c r="E231" s="321"/>
      <c r="F231" s="283"/>
    </row>
    <row r="232" spans="1:6" ht="16.5" customHeight="1">
      <c r="A232" s="85" t="s">
        <v>190</v>
      </c>
      <c r="B232" s="79" t="str">
        <f>B208</f>
        <v>Kontrolna ispitivanja</v>
      </c>
      <c r="C232" s="11"/>
      <c r="D232" s="11"/>
      <c r="E232" s="321"/>
      <c r="F232" s="282">
        <f>F214</f>
        <v>0</v>
      </c>
    </row>
    <row r="233" spans="1:6" ht="16.5" customHeight="1" thickBot="1">
      <c r="A233" s="86"/>
      <c r="B233" s="87"/>
      <c r="C233" s="88"/>
      <c r="D233" s="88"/>
      <c r="E233" s="322"/>
      <c r="F233" s="284"/>
    </row>
    <row r="234" spans="1:6" ht="16.5" customHeight="1" thickBot="1">
      <c r="A234" s="89"/>
      <c r="B234" s="90" t="s">
        <v>202</v>
      </c>
      <c r="C234" s="90"/>
      <c r="D234" s="91"/>
      <c r="E234" s="323"/>
      <c r="F234" s="285">
        <f>SUM(F220:F233)</f>
        <v>0</v>
      </c>
    </row>
    <row r="235" spans="1:6" ht="15.75" thickBot="1"/>
    <row r="236" spans="1:6" ht="16.5" thickBot="1">
      <c r="A236" s="89"/>
      <c r="B236" s="90" t="s">
        <v>203</v>
      </c>
      <c r="C236" s="90"/>
      <c r="D236" s="91"/>
      <c r="E236" s="323"/>
      <c r="F236" s="285">
        <f>F234*0.25</f>
        <v>0</v>
      </c>
    </row>
    <row r="237" spans="1:6" ht="15.75" thickBot="1">
      <c r="D237" s="204"/>
      <c r="E237" s="324"/>
      <c r="F237" s="334"/>
    </row>
    <row r="238" spans="1:6" ht="16.5" thickBot="1">
      <c r="A238" s="89"/>
      <c r="B238" s="90" t="s">
        <v>204</v>
      </c>
      <c r="C238" s="90"/>
      <c r="D238" s="91"/>
      <c r="E238" s="323"/>
      <c r="F238" s="285">
        <f>SUM(F234:F237)</f>
        <v>0</v>
      </c>
    </row>
    <row r="239" spans="1:6" ht="15.75">
      <c r="A239" s="31"/>
      <c r="B239" s="592"/>
      <c r="C239" s="592"/>
    </row>
    <row r="240" spans="1:6" ht="15" customHeight="1">
      <c r="C240" s="604" t="s">
        <v>81</v>
      </c>
      <c r="D240" s="604"/>
      <c r="E240" s="604"/>
    </row>
    <row r="241" spans="3:5" ht="15" customHeight="1">
      <c r="C241" s="206"/>
      <c r="D241" s="205"/>
      <c r="E241" s="325"/>
    </row>
    <row r="242" spans="3:5" ht="15" customHeight="1">
      <c r="C242" s="605" t="s">
        <v>108</v>
      </c>
      <c r="D242" s="605"/>
      <c r="E242" s="605"/>
    </row>
  </sheetData>
  <mergeCells count="5">
    <mergeCell ref="A2:F2"/>
    <mergeCell ref="B218:E218"/>
    <mergeCell ref="B239:C239"/>
    <mergeCell ref="C240:E240"/>
    <mergeCell ref="C242:E242"/>
  </mergeCells>
  <pageMargins left="0.98425196850393704" right="0.39370078740157483" top="0.78740157480314965" bottom="0.78740157480314965" header="0.31496062992125984" footer="0.31496062992125984"/>
  <pageSetup paperSize="9" scale="85" fitToHeight="0" orientation="portrait" horizontalDpi="4294967293" r:id="rId1"/>
  <headerFooter>
    <oddFooter>&amp;C&amp;A, Stranica &amp;P od &amp;N</oddFooter>
  </headerFooter>
  <rowBreaks count="10" manualBreakCount="10">
    <brk id="25" max="5" man="1"/>
    <brk id="38" max="5" man="1"/>
    <brk id="52" max="5" man="1"/>
    <brk id="67" max="5" man="1"/>
    <brk id="81" max="5" man="1"/>
    <brk id="93" max="5" man="1"/>
    <brk id="135" max="5" man="1"/>
    <brk id="172" max="5" man="1"/>
    <brk id="189" max="5" man="1"/>
    <brk id="207"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18706-4F1B-4BA9-A6AF-F323EFF3A519}">
  <dimension ref="A1:F18"/>
  <sheetViews>
    <sheetView view="pageBreakPreview" zoomScaleNormal="100" zoomScaleSheetLayoutView="100" workbookViewId="0">
      <selection activeCell="N22" sqref="N22"/>
    </sheetView>
  </sheetViews>
  <sheetFormatPr defaultColWidth="8.7109375" defaultRowHeight="15"/>
  <cols>
    <col min="1" max="1" width="4.7109375" style="7" customWidth="1"/>
    <col min="2" max="2" width="50" style="7" customWidth="1"/>
    <col min="3" max="5" width="9.42578125" style="133" customWidth="1"/>
    <col min="6" max="6" width="16.42578125" style="219" customWidth="1"/>
  </cols>
  <sheetData>
    <row r="1" spans="1:6" ht="16.5" thickBot="1">
      <c r="A1" s="12"/>
      <c r="B1" s="13"/>
      <c r="C1" s="10"/>
      <c r="D1" s="145"/>
      <c r="E1" s="146"/>
      <c r="F1" s="267"/>
    </row>
    <row r="2" spans="1:6" ht="16.5" customHeight="1" thickBot="1">
      <c r="A2" s="81"/>
      <c r="B2" s="586" t="s">
        <v>40</v>
      </c>
      <c r="C2" s="586"/>
      <c r="D2" s="586"/>
      <c r="E2" s="586"/>
      <c r="F2" s="280"/>
    </row>
    <row r="3" spans="1:6" ht="16.5" customHeight="1">
      <c r="A3" s="82"/>
      <c r="B3" s="83"/>
      <c r="C3" s="84"/>
      <c r="D3" s="84"/>
      <c r="E3" s="84"/>
      <c r="F3" s="281"/>
    </row>
    <row r="4" spans="1:6" ht="16.5" customHeight="1">
      <c r="A4" s="85" t="s">
        <v>191</v>
      </c>
      <c r="B4" s="79" t="s">
        <v>192</v>
      </c>
      <c r="C4" s="10"/>
      <c r="D4" s="11"/>
      <c r="E4" s="11"/>
      <c r="F4" s="282">
        <f>'1. Ulica kralja Tomislava'!F186</f>
        <v>0</v>
      </c>
    </row>
    <row r="5" spans="1:6" ht="16.5" customHeight="1">
      <c r="A5" s="85"/>
      <c r="B5" s="79"/>
      <c r="C5" s="10"/>
      <c r="D5" s="11"/>
      <c r="E5" s="11"/>
      <c r="F5" s="282"/>
    </row>
    <row r="6" spans="1:6" ht="16.5" customHeight="1">
      <c r="A6" s="85" t="s">
        <v>193</v>
      </c>
      <c r="B6" s="79" t="s">
        <v>282</v>
      </c>
      <c r="C6" s="10"/>
      <c r="D6" s="11"/>
      <c r="E6" s="11"/>
      <c r="F6" s="282">
        <f>'2. Staza Centar'!F216</f>
        <v>0</v>
      </c>
    </row>
    <row r="7" spans="1:6" ht="16.5" customHeight="1">
      <c r="A7" s="85"/>
      <c r="B7" s="79"/>
      <c r="C7" s="10"/>
      <c r="D7" s="11"/>
      <c r="E7" s="11"/>
      <c r="F7" s="282"/>
    </row>
    <row r="8" spans="1:6" ht="16.5" customHeight="1">
      <c r="A8" s="85" t="s">
        <v>195</v>
      </c>
      <c r="B8" s="79" t="s">
        <v>194</v>
      </c>
      <c r="C8" s="10"/>
      <c r="D8" s="11"/>
      <c r="E8" s="11"/>
      <c r="F8" s="282">
        <f>'3. Ulica Franje Markovića'!F234</f>
        <v>0</v>
      </c>
    </row>
    <row r="9" spans="1:6" ht="16.5" customHeight="1" thickBot="1">
      <c r="A9" s="85"/>
      <c r="B9" s="79"/>
      <c r="C9" s="10"/>
      <c r="D9" s="11"/>
      <c r="E9" s="11"/>
      <c r="F9" s="282"/>
    </row>
    <row r="10" spans="1:6" ht="16.5" customHeight="1" thickBot="1">
      <c r="A10" s="89"/>
      <c r="B10" s="90" t="s">
        <v>202</v>
      </c>
      <c r="C10" s="90"/>
      <c r="D10" s="91"/>
      <c r="E10" s="90"/>
      <c r="F10" s="285">
        <f>SUM(F4:F9)</f>
        <v>0</v>
      </c>
    </row>
    <row r="11" spans="1:6" ht="15.75" thickBot="1"/>
    <row r="12" spans="1:6" ht="16.5" thickBot="1">
      <c r="A12" s="89"/>
      <c r="B12" s="90" t="s">
        <v>203</v>
      </c>
      <c r="C12" s="90"/>
      <c r="D12" s="91"/>
      <c r="E12" s="90"/>
      <c r="F12" s="285">
        <f>F10*0.25</f>
        <v>0</v>
      </c>
    </row>
    <row r="13" spans="1:6" ht="15.75" thickBot="1">
      <c r="D13" s="151"/>
      <c r="E13" s="80"/>
      <c r="F13" s="286"/>
    </row>
    <row r="14" spans="1:6" ht="16.5" thickBot="1">
      <c r="A14" s="89"/>
      <c r="B14" s="90" t="s">
        <v>204</v>
      </c>
      <c r="C14" s="90"/>
      <c r="D14" s="91"/>
      <c r="E14" s="90"/>
      <c r="F14" s="285">
        <f>SUM(F10:F13)</f>
        <v>0</v>
      </c>
    </row>
    <row r="15" spans="1:6" ht="15.75">
      <c r="A15" s="31"/>
      <c r="B15" s="592"/>
      <c r="C15" s="592"/>
    </row>
    <row r="16" spans="1:6" ht="15" customHeight="1">
      <c r="C16" s="594" t="s">
        <v>81</v>
      </c>
      <c r="D16" s="594"/>
      <c r="E16" s="594"/>
    </row>
    <row r="17" spans="3:5" ht="15" customHeight="1">
      <c r="C17" s="152"/>
      <c r="D17" s="152"/>
      <c r="E17" s="152"/>
    </row>
    <row r="18" spans="3:5" ht="15" customHeight="1">
      <c r="C18" s="591" t="s">
        <v>108</v>
      </c>
      <c r="D18" s="591"/>
      <c r="E18" s="591"/>
    </row>
  </sheetData>
  <mergeCells count="4">
    <mergeCell ref="B2:E2"/>
    <mergeCell ref="B15:C15"/>
    <mergeCell ref="C16:E16"/>
    <mergeCell ref="C18:E18"/>
  </mergeCells>
  <pageMargins left="0.98425196850393704" right="0.39370078740157483" top="0.78740157480314965" bottom="0.78740157480314965" header="0.31496062992125984" footer="0.31496062992125984"/>
  <pageSetup paperSize="9" scale="88" fitToHeight="0" orientation="portrait" horizontalDpi="4294967293" r:id="rId1"/>
  <headerFooter>
    <oddFooter>&amp;C&amp;A, Stranica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Preambula</vt:lpstr>
      <vt:lpstr>1. Ulica kralja Tomislava</vt:lpstr>
      <vt:lpstr>2. Staza Centar</vt:lpstr>
      <vt:lpstr>3. Ulica Franje Markovića</vt:lpstr>
      <vt:lpstr>REKAPITULACIJA</vt:lpstr>
      <vt:lpstr>'1. Ulica kralja Tomislava'!Print_Area</vt:lpstr>
      <vt:lpstr>'2. Staza Centar'!Print_Area</vt:lpstr>
      <vt:lpstr>'3. Ulica Franje Markovića'!Print_Area</vt:lpstr>
      <vt:lpstr>Preambula!Print_Area</vt:lpstr>
      <vt:lpstr>REKAPITULACIJA!Print_Area</vt:lpstr>
      <vt:lpstr>'1. Ulica kralja Tomislava'!Print_Titles</vt:lpstr>
      <vt:lpstr>'2. Staza Centar'!Print_Titles</vt:lpstr>
      <vt:lpstr>'3. Ulica Franje Markovića'!Print_Titles</vt:lpstr>
      <vt:lpstr>Preambula!Print_Titles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2020-10-14T10:53:33Z</dcterms:created>
  <dcterms:modified xsi:type="dcterms:W3CDTF">2024-04-15T10:36:13Z</dcterms:modified>
</cp:coreProperties>
</file>